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calcPr calcId="125725"/>
</workbook>
</file>

<file path=xl/calcChain.xml><?xml version="1.0" encoding="utf-8"?>
<calcChain xmlns="http://schemas.openxmlformats.org/spreadsheetml/2006/main">
  <c r="H17" i="4"/>
  <c r="G17"/>
  <c r="I17" s="1"/>
  <c r="J17"/>
  <c r="H14"/>
  <c r="I14" s="1"/>
  <c r="G14"/>
  <c r="J14"/>
  <c r="H15"/>
  <c r="G15"/>
  <c r="I15" s="1"/>
  <c r="J15"/>
  <c r="H13"/>
  <c r="I13" s="1"/>
  <c r="G13"/>
  <c r="J13"/>
  <c r="I9"/>
  <c r="I5"/>
  <c r="H6"/>
  <c r="I6" s="1"/>
  <c r="G6"/>
  <c r="J6"/>
  <c r="H4"/>
  <c r="I4" s="1"/>
  <c r="G4"/>
  <c r="J4"/>
  <c r="J19" i="2"/>
  <c r="D19"/>
  <c r="P17"/>
  <c r="O17"/>
  <c r="N17"/>
  <c r="M17"/>
  <c r="L17"/>
  <c r="I17"/>
  <c r="G17"/>
  <c r="H17" s="1"/>
  <c r="F17"/>
  <c r="E17"/>
  <c r="P16"/>
  <c r="O16"/>
  <c r="N16"/>
  <c r="M16"/>
  <c r="L16"/>
  <c r="K16"/>
  <c r="K19" s="1"/>
  <c r="I16"/>
  <c r="G16"/>
  <c r="H16" s="1"/>
  <c r="F16"/>
  <c r="E16"/>
  <c r="P15"/>
  <c r="P19" s="1"/>
  <c r="O15"/>
  <c r="O19" s="1"/>
  <c r="N15"/>
  <c r="N19" s="1"/>
  <c r="M15"/>
  <c r="M19" s="1"/>
  <c r="L15"/>
  <c r="L19" s="1"/>
  <c r="I15"/>
  <c r="I19" s="1"/>
  <c r="G15"/>
  <c r="H15" s="1"/>
  <c r="F15"/>
  <c r="E15"/>
  <c r="G14"/>
  <c r="G19" s="1"/>
  <c r="F14"/>
  <c r="F19" s="1"/>
  <c r="E14"/>
  <c r="E19" s="1"/>
  <c r="J12"/>
  <c r="H11"/>
  <c r="P9"/>
  <c r="O9"/>
  <c r="N9"/>
  <c r="M9"/>
  <c r="L9"/>
  <c r="I9"/>
  <c r="G9"/>
  <c r="H9" s="1"/>
  <c r="F9"/>
  <c r="E9"/>
  <c r="P8"/>
  <c r="O8"/>
  <c r="N8"/>
  <c r="M8"/>
  <c r="L8"/>
  <c r="K8"/>
  <c r="K12" s="1"/>
  <c r="I8"/>
  <c r="G8"/>
  <c r="F8"/>
  <c r="H8" s="1"/>
  <c r="E8"/>
  <c r="P7"/>
  <c r="P12" s="1"/>
  <c r="O7"/>
  <c r="O12" s="1"/>
  <c r="N7"/>
  <c r="N12" s="1"/>
  <c r="M7"/>
  <c r="M12" s="1"/>
  <c r="L7"/>
  <c r="L12" s="1"/>
  <c r="I7"/>
  <c r="I12" s="1"/>
  <c r="G7"/>
  <c r="F7"/>
  <c r="H7" s="1"/>
  <c r="E7"/>
  <c r="G6"/>
  <c r="G12" s="1"/>
  <c r="F6"/>
  <c r="H6" s="1"/>
  <c r="E6"/>
  <c r="E12" s="1"/>
  <c r="H12" l="1"/>
  <c r="F12"/>
  <c r="H14"/>
  <c r="H19" s="1"/>
  <c r="J18" i="1" l="1"/>
  <c r="C18"/>
  <c r="P16"/>
  <c r="O16"/>
  <c r="N16"/>
  <c r="M16"/>
  <c r="L16"/>
  <c r="I16"/>
  <c r="G16"/>
  <c r="H16" s="1"/>
  <c r="F16"/>
  <c r="E16"/>
  <c r="P15"/>
  <c r="O15"/>
  <c r="N15"/>
  <c r="M15"/>
  <c r="L15"/>
  <c r="K15"/>
  <c r="K18" s="1"/>
  <c r="I15"/>
  <c r="G15"/>
  <c r="F15"/>
  <c r="H15" s="1"/>
  <c r="E15"/>
  <c r="P14"/>
  <c r="P18" s="1"/>
  <c r="P20" s="1"/>
  <c r="O14"/>
  <c r="O18" s="1"/>
  <c r="N14"/>
  <c r="N18" s="1"/>
  <c r="M14"/>
  <c r="M18" s="1"/>
  <c r="L14"/>
  <c r="L18" s="1"/>
  <c r="I14"/>
  <c r="I18" s="1"/>
  <c r="G14"/>
  <c r="F14"/>
  <c r="H14" s="1"/>
  <c r="E14"/>
  <c r="G13"/>
  <c r="G18" s="1"/>
  <c r="F13"/>
  <c r="F18" s="1"/>
  <c r="E13"/>
  <c r="E18" s="1"/>
  <c r="P11"/>
  <c r="N11"/>
  <c r="N20" s="1"/>
  <c r="L11"/>
  <c r="L20" s="1"/>
  <c r="K11"/>
  <c r="K20" s="1"/>
  <c r="J11"/>
  <c r="J20" s="1"/>
  <c r="F11"/>
  <c r="F20" s="1"/>
  <c r="C11"/>
  <c r="H10"/>
  <c r="H8"/>
  <c r="P7"/>
  <c r="O7"/>
  <c r="N7"/>
  <c r="M7"/>
  <c r="L7"/>
  <c r="I7"/>
  <c r="G7"/>
  <c r="H7" s="1"/>
  <c r="F7"/>
  <c r="E7"/>
  <c r="P6"/>
  <c r="O6"/>
  <c r="O11" s="1"/>
  <c r="O20" s="1"/>
  <c r="N6"/>
  <c r="M6"/>
  <c r="M11" s="1"/>
  <c r="M20" s="1"/>
  <c r="L6"/>
  <c r="I6"/>
  <c r="I11" s="1"/>
  <c r="I20" s="1"/>
  <c r="G6"/>
  <c r="G11" s="1"/>
  <c r="G20" s="1"/>
  <c r="F6"/>
  <c r="E6"/>
  <c r="E11" s="1"/>
  <c r="E20" s="1"/>
  <c r="H13" l="1"/>
  <c r="H18" s="1"/>
  <c r="H6"/>
  <c r="H11" s="1"/>
  <c r="H20" s="1"/>
</calcChain>
</file>

<file path=xl/sharedStrings.xml><?xml version="1.0" encoding="utf-8"?>
<sst xmlns="http://schemas.openxmlformats.org/spreadsheetml/2006/main" count="142" uniqueCount="77">
  <si>
    <t>Меню на "______"__________________2022г.</t>
  </si>
  <si>
    <t>Утверждаю: Директор МБОУ Первомайская СОШ Ладик Е.В.___________</t>
  </si>
  <si>
    <t>Возрастная категория: 7-10лет.</t>
  </si>
  <si>
    <t>День: пятница.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</si>
  <si>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</si>
  <si>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</si>
  <si>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</si>
  <si>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</si>
  <si>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</si>
  <si>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</si>
  <si>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</si>
  <si>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</si>
  <si>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</si>
  <si>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</si>
  <si>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</si>
  <si>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</si>
  <si>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</si>
  <si>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</si>
  <si>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</si>
  <si>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</si>
  <si>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</si>
  <si>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</si>
  <si>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</si>
  <si>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</si>
  <si>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129/2008г</t>
  </si>
  <si>
    <t>Каша овсянная "Геркулес" жидкая</t>
  </si>
  <si>
    <t>Хлеб пшеничный</t>
  </si>
  <si>
    <t>Фрукт свежий (яблоко)</t>
  </si>
  <si>
    <t>130-2013</t>
  </si>
  <si>
    <t>Яйцо отварное</t>
  </si>
  <si>
    <t>261/2013г</t>
  </si>
  <si>
    <t xml:space="preserve"> Чай с сахаром</t>
  </si>
  <si>
    <t>ИТОГО ЗА ЗАВТРАК:</t>
  </si>
  <si>
    <t xml:space="preserve"> </t>
  </si>
  <si>
    <t>ОБЕД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</si>
  <si>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</si>
  <si>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</si>
  <si>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</si>
  <si>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</si>
  <si>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</si>
  <si>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</si>
  <si>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</si>
  <si>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</si>
  <si>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ИТОГО ЗА ОБЕД:</t>
  </si>
  <si>
    <t>ИТОГО ЗА ДЕНЬ:</t>
  </si>
  <si>
    <t>Шеф-повар_____________________________________Дьячкова С.С.</t>
  </si>
  <si>
    <t>Утверждаю: Директор МБОУ Первомайская СОШ Ладик Е.В._______________</t>
  </si>
  <si>
    <t>Возрастная категория: 11 лет и старше.</t>
  </si>
  <si>
    <t>Энергет Ценность</t>
  </si>
  <si>
    <t>ОБЕД многодетные, малообеспеченные, ОВЗ</t>
  </si>
  <si>
    <t>ИТОГО ЗА обед:</t>
  </si>
  <si>
    <t>ОБЕД платники, сотрудники</t>
  </si>
  <si>
    <t>Рассольник ленинградский  со сметаной</t>
  </si>
  <si>
    <t xml:space="preserve">        Шеф-повар___________________________</t>
  </si>
  <si>
    <t xml:space="preserve">           Дьячкова С.С.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</si>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</sst>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3" xfId="0" applyFill="1" applyBorder="1"/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opLeftCell="A4" workbookViewId="0">
      <selection activeCell="A9" sqref="A9:H9"/>
    </sheetView>
  </sheetViews>
  <sheetFormatPr defaultRowHeight="15"/>
  <cols>
    <col min="1" max="1" width="9.85546875" customWidth="1"/>
    <col min="2" max="2" width="29" customWidth="1"/>
    <col min="3" max="4" width="6.7109375" customWidth="1"/>
    <col min="5" max="5" width="7.7109375" customWidth="1"/>
    <col min="6" max="6" width="7" customWidth="1"/>
    <col min="8" max="8" width="8.5703125" customWidth="1"/>
    <col min="9" max="9" width="5.7109375" customWidth="1"/>
    <col min="10" max="10" width="7.5703125" customWidth="1"/>
    <col min="11" max="11" width="5.85546875" customWidth="1"/>
    <col min="12" max="12" width="6" customWidth="1"/>
    <col min="13" max="15" width="7" customWidth="1"/>
    <col min="16" max="16" width="6.42578125" customWidth="1"/>
  </cols>
  <sheetData>
    <row r="1" spans="1:19" ht="42" customHeight="1">
      <c r="A1" s="1" t="s">
        <v>0</v>
      </c>
      <c r="B1" s="2"/>
      <c r="C1" s="2"/>
      <c r="D1" s="2"/>
      <c r="E1" s="1" t="s">
        <v>1</v>
      </c>
      <c r="F1" s="2"/>
      <c r="H1" s="2"/>
      <c r="K1" s="2"/>
      <c r="N1" s="3"/>
      <c r="O1" s="4"/>
      <c r="P1" s="4"/>
      <c r="Q1" s="4"/>
    </row>
    <row r="2" spans="1:19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19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6"/>
    </row>
    <row r="4" spans="1:19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6"/>
    </row>
    <row r="5" spans="1:19">
      <c r="A5" s="21"/>
      <c r="B5" s="22"/>
      <c r="C5" s="22"/>
      <c r="D5" s="22"/>
      <c r="E5" s="22"/>
      <c r="F5" s="22"/>
      <c r="G5" s="23" t="s">
        <v>23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6"/>
    </row>
    <row r="6" spans="1:19" ht="25.5">
      <c r="A6" s="25" t="s">
        <v>24</v>
      </c>
      <c r="B6" s="26" t="s">
        <v>25</v>
      </c>
      <c r="C6" s="25">
        <v>180</v>
      </c>
      <c r="D6" s="25">
        <v>10.039999999999999</v>
      </c>
      <c r="E6" s="25">
        <f>C6*3.1/100</f>
        <v>5.58</v>
      </c>
      <c r="F6" s="25">
        <f>C6*4.8/100</f>
        <v>8.64</v>
      </c>
      <c r="G6" s="27">
        <f>C6*13.3/100</f>
        <v>23.94</v>
      </c>
      <c r="H6" s="25">
        <f>G6*4+F6*9+E6*4</f>
        <v>195.84</v>
      </c>
      <c r="I6" s="28">
        <f>C6*0.07/100</f>
        <v>0.126</v>
      </c>
      <c r="J6" s="29">
        <v>0</v>
      </c>
      <c r="K6" s="29">
        <v>0</v>
      </c>
      <c r="L6" s="30">
        <f>C6*1.1/100</f>
        <v>1.9800000000000002</v>
      </c>
      <c r="M6" s="28">
        <f>C6*19/100</f>
        <v>34.200000000000003</v>
      </c>
      <c r="N6" s="28">
        <f>C6*70/100</f>
        <v>126</v>
      </c>
      <c r="O6" s="28">
        <f>C6*29/100</f>
        <v>52.2</v>
      </c>
      <c r="P6" s="28">
        <f>C6*0.8/100</f>
        <v>1.44</v>
      </c>
      <c r="Q6" s="31"/>
      <c r="R6" s="15"/>
      <c r="S6" s="16"/>
    </row>
    <row r="7" spans="1:19">
      <c r="A7" s="32"/>
      <c r="B7" s="33" t="s">
        <v>26</v>
      </c>
      <c r="C7" s="25">
        <v>50</v>
      </c>
      <c r="D7" s="25">
        <v>2.6</v>
      </c>
      <c r="E7" s="25">
        <f>C7*7.7/100</f>
        <v>3.85</v>
      </c>
      <c r="F7" s="27">
        <f>C7*0.8/100</f>
        <v>0.4</v>
      </c>
      <c r="G7" s="25">
        <f>C7*49.5/100</f>
        <v>24.75</v>
      </c>
      <c r="H7" s="27">
        <f t="shared" ref="H7:H8" si="0">G7*4+F7*9+E7*4</f>
        <v>118</v>
      </c>
      <c r="I7" s="25">
        <f>C7*0.11/100</f>
        <v>5.5E-2</v>
      </c>
      <c r="J7" s="34">
        <v>0</v>
      </c>
      <c r="K7" s="34">
        <v>0</v>
      </c>
      <c r="L7" s="25">
        <f>C7*1.1/100</f>
        <v>0.55000000000000004</v>
      </c>
      <c r="M7" s="27">
        <f>C7*20/100</f>
        <v>10</v>
      </c>
      <c r="N7" s="27">
        <f>C7*65/100</f>
        <v>32.5</v>
      </c>
      <c r="O7" s="27">
        <f>C7*49/100</f>
        <v>24.5</v>
      </c>
      <c r="P7" s="25">
        <f>C7*1.1/100</f>
        <v>0.55000000000000004</v>
      </c>
      <c r="Q7" s="31"/>
      <c r="R7" s="15"/>
      <c r="S7" s="16"/>
    </row>
    <row r="8" spans="1:19">
      <c r="A8" s="35"/>
      <c r="B8" s="33" t="s">
        <v>27</v>
      </c>
      <c r="C8" s="25">
        <v>130</v>
      </c>
      <c r="D8" s="25">
        <v>16.260000000000002</v>
      </c>
      <c r="E8" s="27">
        <v>0.4</v>
      </c>
      <c r="F8" s="27">
        <v>0.4</v>
      </c>
      <c r="G8" s="27">
        <v>9.8000000000000007</v>
      </c>
      <c r="H8" s="27">
        <f t="shared" si="0"/>
        <v>44.400000000000006</v>
      </c>
      <c r="I8" s="25">
        <v>0.03</v>
      </c>
      <c r="J8" s="27">
        <v>10</v>
      </c>
      <c r="K8" s="34">
        <v>0</v>
      </c>
      <c r="L8" s="27">
        <v>0.2</v>
      </c>
      <c r="M8" s="27">
        <v>16</v>
      </c>
      <c r="N8" s="27">
        <v>11</v>
      </c>
      <c r="O8" s="27">
        <v>9</v>
      </c>
      <c r="P8" s="27">
        <v>2.2000000000000002</v>
      </c>
      <c r="Q8" s="31"/>
      <c r="R8" s="15"/>
      <c r="S8" s="16"/>
    </row>
    <row r="9" spans="1:19">
      <c r="A9" s="32" t="s">
        <v>28</v>
      </c>
      <c r="B9" s="33" t="s">
        <v>29</v>
      </c>
      <c r="C9" s="25">
        <v>40</v>
      </c>
      <c r="D9" s="25">
        <v>7</v>
      </c>
      <c r="E9" s="25">
        <v>5.0999999999999996</v>
      </c>
      <c r="F9" s="25">
        <v>4.5999999999999996</v>
      </c>
      <c r="G9" s="25">
        <v>0.3</v>
      </c>
      <c r="H9" s="25">
        <v>63</v>
      </c>
      <c r="I9" s="27">
        <v>0.03</v>
      </c>
      <c r="J9" s="34">
        <v>0</v>
      </c>
      <c r="K9" s="34">
        <v>6.1</v>
      </c>
      <c r="L9" s="25">
        <v>0.24</v>
      </c>
      <c r="M9" s="27">
        <v>91.59</v>
      </c>
      <c r="N9" s="27">
        <v>118.98</v>
      </c>
      <c r="O9" s="27">
        <v>17.37</v>
      </c>
      <c r="P9" s="25">
        <v>0.86</v>
      </c>
      <c r="Q9" s="31"/>
      <c r="R9" s="15"/>
      <c r="S9" s="16"/>
    </row>
    <row r="10" spans="1:19">
      <c r="A10" s="36" t="s">
        <v>30</v>
      </c>
      <c r="B10" s="37" t="s">
        <v>31</v>
      </c>
      <c r="C10" s="36">
        <v>200</v>
      </c>
      <c r="D10" s="36">
        <v>1.39</v>
      </c>
      <c r="E10" s="38">
        <v>0.2</v>
      </c>
      <c r="F10" s="39">
        <v>0</v>
      </c>
      <c r="G10" s="38">
        <v>14</v>
      </c>
      <c r="H10" s="38">
        <f>G10*4+F10*9+E10*4</f>
        <v>56.8</v>
      </c>
      <c r="I10" s="39">
        <v>0</v>
      </c>
      <c r="J10" s="39">
        <v>0</v>
      </c>
      <c r="K10" s="39">
        <v>0</v>
      </c>
      <c r="L10" s="39">
        <v>0</v>
      </c>
      <c r="M10" s="38">
        <v>12</v>
      </c>
      <c r="N10" s="38">
        <v>4</v>
      </c>
      <c r="O10" s="38">
        <v>6</v>
      </c>
      <c r="P10" s="38">
        <v>0.8</v>
      </c>
      <c r="Q10" s="31"/>
      <c r="R10" s="15"/>
      <c r="S10" s="16"/>
    </row>
    <row r="11" spans="1:19">
      <c r="A11" s="40" t="s">
        <v>32</v>
      </c>
      <c r="B11" s="41"/>
      <c r="C11" s="42">
        <f>SUM(C6:C10)</f>
        <v>600</v>
      </c>
      <c r="D11" s="42"/>
      <c r="E11" s="42">
        <f t="shared" ref="E11:P11" si="1">SUM(E6:E10)</f>
        <v>15.129999999999999</v>
      </c>
      <c r="F11" s="42">
        <f t="shared" si="1"/>
        <v>14.040000000000001</v>
      </c>
      <c r="G11" s="43">
        <f t="shared" si="1"/>
        <v>72.789999999999992</v>
      </c>
      <c r="H11" s="43">
        <f t="shared" si="1"/>
        <v>478.04</v>
      </c>
      <c r="I11" s="42">
        <f t="shared" si="1"/>
        <v>0.24099999999999999</v>
      </c>
      <c r="J11" s="44">
        <f t="shared" si="1"/>
        <v>10</v>
      </c>
      <c r="K11" s="42">
        <f t="shared" si="1"/>
        <v>6.1</v>
      </c>
      <c r="L11" s="42">
        <f t="shared" si="1"/>
        <v>2.9700000000000006</v>
      </c>
      <c r="M11" s="42">
        <f t="shared" si="1"/>
        <v>163.79000000000002</v>
      </c>
      <c r="N11" s="43">
        <f t="shared" si="1"/>
        <v>292.48</v>
      </c>
      <c r="O11" s="42">
        <f t="shared" si="1"/>
        <v>109.07000000000001</v>
      </c>
      <c r="P11" s="42">
        <f t="shared" si="1"/>
        <v>5.8500000000000005</v>
      </c>
      <c r="Q11" s="31"/>
      <c r="R11" s="15" t="s">
        <v>33</v>
      </c>
      <c r="S11" s="16"/>
    </row>
    <row r="12" spans="1:19">
      <c r="A12" s="40" t="s">
        <v>34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1"/>
      <c r="Q12" s="31"/>
      <c r="R12" s="15"/>
      <c r="S12" s="16"/>
    </row>
    <row r="13" spans="1:19" ht="25.5">
      <c r="A13" s="25" t="s">
        <v>35</v>
      </c>
      <c r="B13" s="26" t="s">
        <v>36</v>
      </c>
      <c r="C13" s="25">
        <v>200</v>
      </c>
      <c r="D13" s="25">
        <v>6.65</v>
      </c>
      <c r="E13" s="27">
        <f>C13*0.87/100</f>
        <v>1.74</v>
      </c>
      <c r="F13" s="27">
        <f>C13*2.05/100</f>
        <v>4.0999999999999996</v>
      </c>
      <c r="G13" s="27">
        <f>C13*6.64/100</f>
        <v>13.28</v>
      </c>
      <c r="H13" s="27">
        <f>G13*4+F13*9+E13*4</f>
        <v>96.97999999999999</v>
      </c>
      <c r="I13" s="25">
        <v>0.09</v>
      </c>
      <c r="J13" s="27">
        <v>8.3800000000000008</v>
      </c>
      <c r="K13" s="34">
        <v>0</v>
      </c>
      <c r="L13" s="25">
        <v>2.35</v>
      </c>
      <c r="M13" s="27">
        <v>29.15</v>
      </c>
      <c r="N13" s="27">
        <v>56.73</v>
      </c>
      <c r="O13" s="27">
        <v>24.18</v>
      </c>
      <c r="P13" s="27">
        <v>0.9</v>
      </c>
      <c r="Q13" s="31"/>
      <c r="R13" s="15"/>
      <c r="S13" s="16"/>
    </row>
    <row r="14" spans="1:19">
      <c r="A14" s="25" t="s">
        <v>37</v>
      </c>
      <c r="B14" s="26" t="s">
        <v>38</v>
      </c>
      <c r="C14" s="25">
        <v>180</v>
      </c>
      <c r="D14" s="25">
        <v>3.65</v>
      </c>
      <c r="E14" s="27">
        <f>C14*3.5/100</f>
        <v>6.3</v>
      </c>
      <c r="F14" s="25">
        <f>C14*4.1/100</f>
        <v>7.379999999999999</v>
      </c>
      <c r="G14" s="27">
        <f>C14*23.5/100</f>
        <v>42.3</v>
      </c>
      <c r="H14" s="27">
        <f t="shared" ref="H14:H16" si="2">G14*4+F14*9+E14*4</f>
        <v>260.82</v>
      </c>
      <c r="I14" s="25">
        <f>C14*0.04/100</f>
        <v>7.2000000000000008E-2</v>
      </c>
      <c r="J14" s="34">
        <v>0</v>
      </c>
      <c r="K14" s="34">
        <v>0</v>
      </c>
      <c r="L14" s="27">
        <f>C14*1.5/100</f>
        <v>2.7</v>
      </c>
      <c r="M14" s="27">
        <f>C14*24/100</f>
        <v>43.2</v>
      </c>
      <c r="N14" s="27">
        <f>C14*106/100</f>
        <v>190.8</v>
      </c>
      <c r="O14" s="27">
        <f>C14*17/100</f>
        <v>30.6</v>
      </c>
      <c r="P14" s="25">
        <f>C14*2.1/100</f>
        <v>3.78</v>
      </c>
      <c r="Q14" s="31"/>
      <c r="R14" s="15"/>
      <c r="S14" s="16"/>
    </row>
    <row r="15" spans="1:19">
      <c r="A15" s="25" t="s">
        <v>39</v>
      </c>
      <c r="B15" s="33" t="s">
        <v>40</v>
      </c>
      <c r="C15" s="25">
        <v>90</v>
      </c>
      <c r="D15" s="25">
        <v>26.42</v>
      </c>
      <c r="E15" s="27">
        <f>C15*17.5/100</f>
        <v>15.75</v>
      </c>
      <c r="F15" s="25">
        <f>C15*24.9/100</f>
        <v>22.41</v>
      </c>
      <c r="G15" s="27">
        <f>C15*9/100</f>
        <v>8.1</v>
      </c>
      <c r="H15" s="25">
        <f>G15*4+F15*9+E15*4</f>
        <v>297.09000000000003</v>
      </c>
      <c r="I15" s="28">
        <f>C15*0.07/100</f>
        <v>6.3E-2</v>
      </c>
      <c r="J15" s="29">
        <v>0</v>
      </c>
      <c r="K15" s="28">
        <f>C15*0.01/100</f>
        <v>9.0000000000000011E-3</v>
      </c>
      <c r="L15" s="28">
        <f>C15*1.1/100</f>
        <v>0.9900000000000001</v>
      </c>
      <c r="M15" s="28">
        <f>C15*18/100</f>
        <v>16.2</v>
      </c>
      <c r="N15" s="28">
        <f>C15*151/100</f>
        <v>135.9</v>
      </c>
      <c r="O15" s="28">
        <f>C15*28/100</f>
        <v>25.2</v>
      </c>
      <c r="P15" s="28">
        <f>C15*1.6/100</f>
        <v>1.44</v>
      </c>
      <c r="Q15" s="31"/>
      <c r="R15" s="15"/>
      <c r="S15" s="16"/>
    </row>
    <row r="16" spans="1:19">
      <c r="A16" s="25"/>
      <c r="B16" s="33" t="s">
        <v>26</v>
      </c>
      <c r="C16" s="25">
        <v>50</v>
      </c>
      <c r="D16" s="25">
        <v>2.6</v>
      </c>
      <c r="E16" s="25">
        <f>C16*7.7/100</f>
        <v>3.85</v>
      </c>
      <c r="F16" s="27">
        <f>C16*0.8/100</f>
        <v>0.4</v>
      </c>
      <c r="G16" s="25">
        <f>C16*49.5/100</f>
        <v>24.75</v>
      </c>
      <c r="H16" s="27">
        <f t="shared" si="2"/>
        <v>118</v>
      </c>
      <c r="I16" s="25">
        <f>C16*0.11/100</f>
        <v>5.5E-2</v>
      </c>
      <c r="J16" s="34">
        <v>0</v>
      </c>
      <c r="K16" s="34">
        <v>0</v>
      </c>
      <c r="L16" s="25">
        <f>C16*1.1/100</f>
        <v>0.55000000000000004</v>
      </c>
      <c r="M16" s="27">
        <f>C16*20/100</f>
        <v>10</v>
      </c>
      <c r="N16" s="27">
        <f>C16*65/100</f>
        <v>32.5</v>
      </c>
      <c r="O16" s="27">
        <f>C16*49/100</f>
        <v>24.5</v>
      </c>
      <c r="P16" s="25">
        <f>C16*1.1/100</f>
        <v>0.55000000000000004</v>
      </c>
      <c r="Q16" s="31"/>
      <c r="R16" s="15"/>
      <c r="S16" s="16"/>
    </row>
    <row r="17" spans="1:19">
      <c r="A17" s="25" t="s">
        <v>41</v>
      </c>
      <c r="B17" s="33" t="s">
        <v>42</v>
      </c>
      <c r="C17" s="25">
        <v>200</v>
      </c>
      <c r="D17" s="25">
        <v>6.47</v>
      </c>
      <c r="E17" s="27">
        <v>0.67</v>
      </c>
      <c r="F17" s="27">
        <v>0.27</v>
      </c>
      <c r="G17" s="27">
        <v>20.7</v>
      </c>
      <c r="H17" s="27">
        <v>87.8</v>
      </c>
      <c r="I17" s="27">
        <v>0.01</v>
      </c>
      <c r="J17" s="27">
        <v>100</v>
      </c>
      <c r="K17" s="34">
        <v>0</v>
      </c>
      <c r="L17" s="34">
        <v>0</v>
      </c>
      <c r="M17" s="27">
        <v>13.2</v>
      </c>
      <c r="N17" s="27">
        <v>2.13</v>
      </c>
      <c r="O17" s="27">
        <v>2.67</v>
      </c>
      <c r="P17" s="27">
        <v>0.53</v>
      </c>
      <c r="Q17" s="31"/>
      <c r="R17" s="15"/>
      <c r="S17" s="16"/>
    </row>
    <row r="18" spans="1:19">
      <c r="A18" s="40" t="s">
        <v>43</v>
      </c>
      <c r="B18" s="41"/>
      <c r="C18" s="42">
        <f t="shared" ref="C18:P18" si="3">SUM(C13:C17)</f>
        <v>720</v>
      </c>
      <c r="D18" s="42"/>
      <c r="E18" s="42">
        <f t="shared" si="3"/>
        <v>28.310000000000002</v>
      </c>
      <c r="F18" s="42">
        <f t="shared" si="3"/>
        <v>34.56</v>
      </c>
      <c r="G18" s="42">
        <f t="shared" si="3"/>
        <v>109.13000000000001</v>
      </c>
      <c r="H18" s="42">
        <f t="shared" si="3"/>
        <v>860.68999999999994</v>
      </c>
      <c r="I18" s="43">
        <f t="shared" si="3"/>
        <v>0.29000000000000004</v>
      </c>
      <c r="J18" s="43">
        <f t="shared" si="3"/>
        <v>108.38</v>
      </c>
      <c r="K18" s="44">
        <f t="shared" si="3"/>
        <v>9.0000000000000011E-3</v>
      </c>
      <c r="L18" s="43">
        <f t="shared" si="3"/>
        <v>6.5900000000000007</v>
      </c>
      <c r="M18" s="43">
        <f t="shared" si="3"/>
        <v>111.75</v>
      </c>
      <c r="N18" s="43">
        <f t="shared" si="3"/>
        <v>418.06</v>
      </c>
      <c r="O18" s="43">
        <f t="shared" si="3"/>
        <v>107.15</v>
      </c>
      <c r="P18" s="43">
        <f t="shared" si="3"/>
        <v>7.1999999999999993</v>
      </c>
      <c r="Q18" s="31"/>
      <c r="R18" s="15"/>
      <c r="S18" s="16"/>
    </row>
    <row r="19" spans="1:19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6"/>
      <c r="P19" s="47"/>
      <c r="Q19" s="31"/>
      <c r="R19" s="15"/>
      <c r="S19" s="16"/>
    </row>
    <row r="20" spans="1:19">
      <c r="A20" s="40" t="s">
        <v>44</v>
      </c>
      <c r="B20" s="41"/>
      <c r="C20" s="25"/>
      <c r="D20" s="42">
        <v>83.08</v>
      </c>
      <c r="E20" s="43">
        <f t="shared" ref="E20:P20" si="4">E11+E18</f>
        <v>43.44</v>
      </c>
      <c r="F20" s="43">
        <f t="shared" si="4"/>
        <v>48.6</v>
      </c>
      <c r="G20" s="43">
        <f t="shared" si="4"/>
        <v>181.92000000000002</v>
      </c>
      <c r="H20" s="42">
        <f t="shared" si="4"/>
        <v>1338.73</v>
      </c>
      <c r="I20" s="43">
        <f t="shared" si="4"/>
        <v>0.53100000000000003</v>
      </c>
      <c r="J20" s="43">
        <f t="shared" si="4"/>
        <v>118.38</v>
      </c>
      <c r="K20" s="43">
        <f t="shared" si="4"/>
        <v>6.109</v>
      </c>
      <c r="L20" s="43">
        <f t="shared" si="4"/>
        <v>9.5600000000000023</v>
      </c>
      <c r="M20" s="42">
        <f t="shared" si="4"/>
        <v>275.54000000000002</v>
      </c>
      <c r="N20" s="42">
        <f t="shared" si="4"/>
        <v>710.54</v>
      </c>
      <c r="O20" s="42">
        <f t="shared" si="4"/>
        <v>216.22000000000003</v>
      </c>
      <c r="P20" s="42">
        <f t="shared" si="4"/>
        <v>13.05</v>
      </c>
      <c r="Q20" s="31"/>
      <c r="R20" s="15"/>
      <c r="S20" s="16"/>
    </row>
    <row r="22" spans="1:19">
      <c r="B22" t="s">
        <v>45</v>
      </c>
    </row>
  </sheetData>
  <mergeCells count="14">
    <mergeCell ref="A11:B11"/>
    <mergeCell ref="A12:P12"/>
    <mergeCell ref="A18:B18"/>
    <mergeCell ref="O19:P19"/>
    <mergeCell ref="A20:B20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F29" sqref="F29"/>
    </sheetView>
  </sheetViews>
  <sheetFormatPr defaultRowHeight="15"/>
  <cols>
    <col min="1" max="1" width="9.85546875" customWidth="1"/>
    <col min="2" max="2" width="29" customWidth="1"/>
    <col min="3" max="4" width="6.7109375" customWidth="1"/>
    <col min="5" max="5" width="7.7109375" customWidth="1"/>
    <col min="6" max="6" width="7" customWidth="1"/>
    <col min="7" max="7" width="8.5703125" customWidth="1"/>
    <col min="8" max="8" width="8.85546875" customWidth="1"/>
    <col min="9" max="9" width="5.7109375" customWidth="1"/>
    <col min="10" max="10" width="6.7109375" customWidth="1"/>
    <col min="11" max="11" width="5.85546875" customWidth="1"/>
    <col min="12" max="12" width="6" customWidth="1"/>
    <col min="13" max="13" width="8.42578125" customWidth="1"/>
    <col min="14" max="15" width="7" customWidth="1"/>
    <col min="16" max="16" width="6.42578125" customWidth="1"/>
  </cols>
  <sheetData>
    <row r="1" spans="1:21" ht="42.75" customHeight="1">
      <c r="A1" s="1" t="s">
        <v>0</v>
      </c>
      <c r="B1" s="2"/>
      <c r="C1" s="2"/>
      <c r="D1" s="2"/>
      <c r="E1" s="1" t="s">
        <v>46</v>
      </c>
      <c r="F1" s="2"/>
      <c r="I1" s="2"/>
      <c r="K1" s="3"/>
      <c r="M1" s="3"/>
      <c r="N1" s="4"/>
      <c r="O1" s="4"/>
      <c r="P1" s="4"/>
      <c r="Q1" s="2"/>
      <c r="R1" s="3"/>
      <c r="S1" s="3"/>
      <c r="T1" s="3"/>
      <c r="U1" s="3"/>
    </row>
    <row r="2" spans="1:21" ht="15.75">
      <c r="A2" s="5" t="s">
        <v>47</v>
      </c>
      <c r="B2" s="5"/>
      <c r="C2" s="48"/>
      <c r="D2" s="48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21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48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5"/>
      <c r="T3" s="16"/>
    </row>
    <row r="4" spans="1:21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5"/>
      <c r="T4" s="16"/>
    </row>
    <row r="5" spans="1:21">
      <c r="A5" s="21"/>
      <c r="B5" s="22"/>
      <c r="C5" s="22"/>
      <c r="D5" s="22"/>
      <c r="E5" s="22"/>
      <c r="F5" s="22"/>
      <c r="G5" s="49" t="s">
        <v>49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5"/>
      <c r="T5" s="16"/>
    </row>
    <row r="6" spans="1:21" ht="25.5">
      <c r="A6" s="25" t="s">
        <v>35</v>
      </c>
      <c r="B6" s="26" t="s">
        <v>36</v>
      </c>
      <c r="C6" s="25">
        <v>250</v>
      </c>
      <c r="D6" s="25">
        <v>8.31</v>
      </c>
      <c r="E6" s="27">
        <f>C6*0.87/100</f>
        <v>2.1749999999999998</v>
      </c>
      <c r="F6" s="27">
        <f>C6*2.05/100</f>
        <v>5.125</v>
      </c>
      <c r="G6" s="27">
        <f>C6*6.64/100</f>
        <v>16.600000000000001</v>
      </c>
      <c r="H6" s="27">
        <f t="shared" ref="H6:H9" si="0">G6*4+F6*9+E6*4</f>
        <v>121.22500000000001</v>
      </c>
      <c r="I6" s="25">
        <v>0.09</v>
      </c>
      <c r="J6" s="27">
        <v>8.3800000000000008</v>
      </c>
      <c r="K6" s="34">
        <v>0</v>
      </c>
      <c r="L6" s="25">
        <v>2.35</v>
      </c>
      <c r="M6" s="27">
        <v>29.15</v>
      </c>
      <c r="N6" s="27">
        <v>56.73</v>
      </c>
      <c r="O6" s="27">
        <v>24.18</v>
      </c>
      <c r="P6" s="27">
        <v>0.9</v>
      </c>
      <c r="Q6" s="31"/>
      <c r="R6" s="31"/>
      <c r="S6" s="15"/>
      <c r="T6" s="16"/>
    </row>
    <row r="7" spans="1:21">
      <c r="A7" s="25" t="s">
        <v>37</v>
      </c>
      <c r="B7" s="26" t="s">
        <v>38</v>
      </c>
      <c r="C7" s="25">
        <v>200</v>
      </c>
      <c r="D7" s="25">
        <v>4.0599999999999996</v>
      </c>
      <c r="E7" s="27">
        <f>C7*3.5/100</f>
        <v>7</v>
      </c>
      <c r="F7" s="27">
        <f>C7*4.1/100</f>
        <v>8.1999999999999993</v>
      </c>
      <c r="G7" s="27">
        <f>C7*23.5/100</f>
        <v>47</v>
      </c>
      <c r="H7" s="27">
        <f t="shared" si="0"/>
        <v>289.8</v>
      </c>
      <c r="I7" s="25">
        <f>C7*0.04/100</f>
        <v>0.08</v>
      </c>
      <c r="J7" s="34">
        <v>0</v>
      </c>
      <c r="K7" s="34">
        <v>0</v>
      </c>
      <c r="L7" s="27">
        <f>C7*1.5/100</f>
        <v>3</v>
      </c>
      <c r="M7" s="27">
        <f>C7*24/100</f>
        <v>48</v>
      </c>
      <c r="N7" s="27">
        <f>C7*106/100</f>
        <v>212</v>
      </c>
      <c r="O7" s="27">
        <f>C7*17/100</f>
        <v>34</v>
      </c>
      <c r="P7" s="27">
        <f>C7*2.1/100</f>
        <v>4.2</v>
      </c>
      <c r="Q7" s="31"/>
      <c r="R7" s="31"/>
      <c r="S7" s="15"/>
      <c r="T7" s="16"/>
    </row>
    <row r="8" spans="1:21">
      <c r="A8" s="25" t="s">
        <v>39</v>
      </c>
      <c r="B8" s="33" t="s">
        <v>40</v>
      </c>
      <c r="C8" s="25">
        <v>100</v>
      </c>
      <c r="D8" s="25">
        <v>34.28</v>
      </c>
      <c r="E8" s="27">
        <f>C8*17.5/100</f>
        <v>17.5</v>
      </c>
      <c r="F8" s="27">
        <f>C8*24.9/100</f>
        <v>24.9</v>
      </c>
      <c r="G8" s="27">
        <f>C8*9/100</f>
        <v>9</v>
      </c>
      <c r="H8" s="27">
        <f t="shared" si="0"/>
        <v>330.1</v>
      </c>
      <c r="I8" s="28">
        <f>C8*0.07/100</f>
        <v>7.0000000000000007E-2</v>
      </c>
      <c r="J8" s="29">
        <v>0</v>
      </c>
      <c r="K8" s="28">
        <f>C8*0.01/100</f>
        <v>0.01</v>
      </c>
      <c r="L8" s="28">
        <f>C8*1.1/100</f>
        <v>1.1000000000000001</v>
      </c>
      <c r="M8" s="28">
        <f>C8*18/100</f>
        <v>18</v>
      </c>
      <c r="N8" s="28">
        <f>C8*151/100</f>
        <v>151</v>
      </c>
      <c r="O8" s="28">
        <f>C8*28/100</f>
        <v>28</v>
      </c>
      <c r="P8" s="28">
        <f>C8*1.6/100</f>
        <v>1.6</v>
      </c>
      <c r="Q8" s="31"/>
      <c r="R8" s="31"/>
      <c r="S8" s="15"/>
      <c r="T8" s="16"/>
    </row>
    <row r="9" spans="1:21">
      <c r="A9" s="25"/>
      <c r="B9" s="33" t="s">
        <v>26</v>
      </c>
      <c r="C9" s="25">
        <v>50</v>
      </c>
      <c r="D9" s="25">
        <v>2.6</v>
      </c>
      <c r="E9" s="25">
        <f>C9*7.7/100</f>
        <v>3.85</v>
      </c>
      <c r="F9" s="27">
        <f>C9*0.8/100</f>
        <v>0.4</v>
      </c>
      <c r="G9" s="25">
        <f>C9*49.5/100</f>
        <v>24.75</v>
      </c>
      <c r="H9" s="27">
        <f t="shared" si="0"/>
        <v>118</v>
      </c>
      <c r="I9" s="25">
        <f>C9*0.11/100</f>
        <v>5.5E-2</v>
      </c>
      <c r="J9" s="34">
        <v>0</v>
      </c>
      <c r="K9" s="34">
        <v>0</v>
      </c>
      <c r="L9" s="25">
        <f>C9*1.1/100</f>
        <v>0.55000000000000004</v>
      </c>
      <c r="M9" s="27">
        <f>C9*20/100</f>
        <v>10</v>
      </c>
      <c r="N9" s="27">
        <f>C9*65/100</f>
        <v>32.5</v>
      </c>
      <c r="O9" s="27">
        <f>C9*49/100</f>
        <v>24.5</v>
      </c>
      <c r="P9" s="25">
        <f>C9*1.1/100</f>
        <v>0.55000000000000004</v>
      </c>
      <c r="Q9" s="31"/>
      <c r="R9" s="31"/>
      <c r="S9" s="15"/>
      <c r="T9" s="16"/>
    </row>
    <row r="10" spans="1:21">
      <c r="A10" s="25" t="s">
        <v>41</v>
      </c>
      <c r="B10" s="33" t="s">
        <v>42</v>
      </c>
      <c r="C10" s="25">
        <v>200</v>
      </c>
      <c r="D10" s="25">
        <v>6.47</v>
      </c>
      <c r="E10" s="27">
        <v>0.67</v>
      </c>
      <c r="F10" s="27">
        <v>0.27</v>
      </c>
      <c r="G10" s="27">
        <v>20.7</v>
      </c>
      <c r="H10" s="27">
        <v>87.8</v>
      </c>
      <c r="I10" s="27">
        <v>0.01</v>
      </c>
      <c r="J10" s="27">
        <v>100</v>
      </c>
      <c r="K10" s="34">
        <v>0</v>
      </c>
      <c r="L10" s="34">
        <v>0</v>
      </c>
      <c r="M10" s="27">
        <v>13.2</v>
      </c>
      <c r="N10" s="27">
        <v>2.13</v>
      </c>
      <c r="O10" s="27">
        <v>2.67</v>
      </c>
      <c r="P10" s="27">
        <v>0.53</v>
      </c>
      <c r="Q10" s="31"/>
      <c r="R10" s="31"/>
      <c r="S10" s="15"/>
      <c r="T10" s="16"/>
    </row>
    <row r="11" spans="1:21">
      <c r="A11" s="50"/>
      <c r="B11" s="33" t="s">
        <v>27</v>
      </c>
      <c r="C11" s="25">
        <v>90</v>
      </c>
      <c r="D11" s="25">
        <v>11.28</v>
      </c>
      <c r="E11" s="27">
        <v>21.5</v>
      </c>
      <c r="F11" s="27">
        <v>0.3</v>
      </c>
      <c r="G11" s="27">
        <v>10.3</v>
      </c>
      <c r="H11" s="27">
        <f t="shared" ref="H11" si="1">G11*4+F11*9+E11*4</f>
        <v>129.9</v>
      </c>
      <c r="I11" s="25">
        <v>0.02</v>
      </c>
      <c r="J11" s="27">
        <v>5</v>
      </c>
      <c r="K11" s="34">
        <v>0</v>
      </c>
      <c r="L11" s="27">
        <v>0.4</v>
      </c>
      <c r="M11" s="27">
        <v>19</v>
      </c>
      <c r="N11" s="27">
        <v>16</v>
      </c>
      <c r="O11" s="27">
        <v>12</v>
      </c>
      <c r="P11" s="27">
        <v>2.2999999999999998</v>
      </c>
      <c r="Q11" s="31"/>
      <c r="R11" s="31"/>
      <c r="S11" s="15"/>
      <c r="T11" s="16"/>
    </row>
    <row r="12" spans="1:21">
      <c r="A12" s="40" t="s">
        <v>50</v>
      </c>
      <c r="B12" s="41"/>
      <c r="C12" s="42"/>
      <c r="D12" s="43">
        <v>67</v>
      </c>
      <c r="E12" s="42">
        <f t="shared" ref="E12:P12" si="2">SUM(E6:E11)</f>
        <v>52.695000000000007</v>
      </c>
      <c r="F12" s="42">
        <f t="shared" si="2"/>
        <v>39.194999999999993</v>
      </c>
      <c r="G12" s="43">
        <f t="shared" si="2"/>
        <v>128.35</v>
      </c>
      <c r="H12" s="43">
        <f t="shared" si="2"/>
        <v>1076.825</v>
      </c>
      <c r="I12" s="43">
        <f t="shared" si="2"/>
        <v>0.32500000000000001</v>
      </c>
      <c r="J12" s="44">
        <f t="shared" si="2"/>
        <v>113.38</v>
      </c>
      <c r="K12" s="42">
        <f t="shared" si="2"/>
        <v>0.01</v>
      </c>
      <c r="L12" s="42">
        <f t="shared" si="2"/>
        <v>7.3999999999999995</v>
      </c>
      <c r="M12" s="42">
        <f t="shared" si="2"/>
        <v>137.35000000000002</v>
      </c>
      <c r="N12" s="43">
        <f t="shared" si="2"/>
        <v>470.36</v>
      </c>
      <c r="O12" s="42">
        <f t="shared" si="2"/>
        <v>125.35000000000001</v>
      </c>
      <c r="P12" s="42">
        <f t="shared" si="2"/>
        <v>10.080000000000002</v>
      </c>
      <c r="Q12" s="31"/>
      <c r="R12" s="31"/>
      <c r="S12" s="15" t="s">
        <v>33</v>
      </c>
      <c r="T12" s="16"/>
    </row>
    <row r="13" spans="1:21">
      <c r="A13" s="40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1"/>
      <c r="Q13" s="31"/>
      <c r="R13" s="31"/>
      <c r="S13" s="15"/>
      <c r="T13" s="16"/>
    </row>
    <row r="14" spans="1:21" ht="25.5">
      <c r="A14" s="25" t="s">
        <v>35</v>
      </c>
      <c r="B14" s="26" t="s">
        <v>52</v>
      </c>
      <c r="C14" s="25">
        <v>250</v>
      </c>
      <c r="D14" s="25">
        <v>10.8</v>
      </c>
      <c r="E14" s="27">
        <f>C14*0.87/100</f>
        <v>2.1749999999999998</v>
      </c>
      <c r="F14" s="27">
        <f>C14*2.05/100</f>
        <v>5.125</v>
      </c>
      <c r="G14" s="27">
        <f>C14*6.64/100</f>
        <v>16.600000000000001</v>
      </c>
      <c r="H14" s="27">
        <f t="shared" ref="H14:H17" si="3">G14*4+F14*9+E14*4</f>
        <v>121.22500000000001</v>
      </c>
      <c r="I14" s="25">
        <v>0.09</v>
      </c>
      <c r="J14" s="27">
        <v>8.3800000000000008</v>
      </c>
      <c r="K14" s="34">
        <v>0</v>
      </c>
      <c r="L14" s="25">
        <v>2.35</v>
      </c>
      <c r="M14" s="27">
        <v>29.15</v>
      </c>
      <c r="N14" s="27">
        <v>56.73</v>
      </c>
      <c r="O14" s="27">
        <v>24.18</v>
      </c>
      <c r="P14" s="27">
        <v>0.9</v>
      </c>
      <c r="Q14" s="31"/>
      <c r="R14" s="31"/>
      <c r="S14" s="15"/>
      <c r="T14" s="16"/>
    </row>
    <row r="15" spans="1:21">
      <c r="A15" s="25" t="s">
        <v>37</v>
      </c>
      <c r="B15" s="26" t="s">
        <v>38</v>
      </c>
      <c r="C15" s="25">
        <v>200</v>
      </c>
      <c r="D15" s="25">
        <v>5.28</v>
      </c>
      <c r="E15" s="27">
        <f>C15*3.5/100</f>
        <v>7</v>
      </c>
      <c r="F15" s="27">
        <f>C15*4.1/100</f>
        <v>8.1999999999999993</v>
      </c>
      <c r="G15" s="27">
        <f>C15*23.5/100</f>
        <v>47</v>
      </c>
      <c r="H15" s="27">
        <f t="shared" si="3"/>
        <v>289.8</v>
      </c>
      <c r="I15" s="25">
        <f>C15*0.04/100</f>
        <v>0.08</v>
      </c>
      <c r="J15" s="34">
        <v>0</v>
      </c>
      <c r="K15" s="34">
        <v>0</v>
      </c>
      <c r="L15" s="27">
        <f>C15*1.5/100</f>
        <v>3</v>
      </c>
      <c r="M15" s="27">
        <f>C15*24/100</f>
        <v>48</v>
      </c>
      <c r="N15" s="27">
        <f>C15*106/100</f>
        <v>212</v>
      </c>
      <c r="O15" s="27">
        <f>C15*17/100</f>
        <v>34</v>
      </c>
      <c r="P15" s="27">
        <f>C15*2.1/100</f>
        <v>4.2</v>
      </c>
      <c r="Q15" s="31"/>
      <c r="R15" s="31"/>
      <c r="S15" s="15"/>
      <c r="T15" s="16"/>
    </row>
    <row r="16" spans="1:21">
      <c r="A16" s="25" t="s">
        <v>39</v>
      </c>
      <c r="B16" s="33" t="s">
        <v>40</v>
      </c>
      <c r="C16" s="25">
        <v>100</v>
      </c>
      <c r="D16" s="25">
        <v>44.56</v>
      </c>
      <c r="E16" s="27">
        <f>C16*17.5/100</f>
        <v>17.5</v>
      </c>
      <c r="F16" s="27">
        <f>C16*24.9/100</f>
        <v>24.9</v>
      </c>
      <c r="G16" s="27">
        <f>C16*9/100</f>
        <v>9</v>
      </c>
      <c r="H16" s="27">
        <f t="shared" si="3"/>
        <v>330.1</v>
      </c>
      <c r="I16" s="28">
        <f>C16*0.07/100</f>
        <v>7.0000000000000007E-2</v>
      </c>
      <c r="J16" s="29">
        <v>0</v>
      </c>
      <c r="K16" s="28">
        <f>C16*0.01/100</f>
        <v>0.01</v>
      </c>
      <c r="L16" s="28">
        <f>C16*1.1/100</f>
        <v>1.1000000000000001</v>
      </c>
      <c r="M16" s="28">
        <f>C16*18/100</f>
        <v>18</v>
      </c>
      <c r="N16" s="28">
        <f>C16*151/100</f>
        <v>151</v>
      </c>
      <c r="O16" s="28">
        <f>C16*28/100</f>
        <v>28</v>
      </c>
      <c r="P16" s="28">
        <f>C16*1.6/100</f>
        <v>1.6</v>
      </c>
      <c r="Q16" s="31"/>
      <c r="R16" s="31"/>
      <c r="S16" s="15"/>
      <c r="T16" s="16"/>
    </row>
    <row r="17" spans="1:20">
      <c r="A17" s="25"/>
      <c r="B17" s="33" t="s">
        <v>26</v>
      </c>
      <c r="C17" s="25">
        <v>50</v>
      </c>
      <c r="D17" s="25">
        <v>3.38</v>
      </c>
      <c r="E17" s="25">
        <f>C17*7.7/100</f>
        <v>3.85</v>
      </c>
      <c r="F17" s="27">
        <f>C17*0.8/100</f>
        <v>0.4</v>
      </c>
      <c r="G17" s="25">
        <f>C17*49.5/100</f>
        <v>24.75</v>
      </c>
      <c r="H17" s="27">
        <f t="shared" si="3"/>
        <v>118</v>
      </c>
      <c r="I17" s="25">
        <f>C17*0.11/100</f>
        <v>5.5E-2</v>
      </c>
      <c r="J17" s="34">
        <v>0</v>
      </c>
      <c r="K17" s="34">
        <v>0</v>
      </c>
      <c r="L17" s="25">
        <f>C17*1.1/100</f>
        <v>0.55000000000000004</v>
      </c>
      <c r="M17" s="27">
        <f>C17*20/100</f>
        <v>10</v>
      </c>
      <c r="N17" s="27">
        <f>C17*65/100</f>
        <v>32.5</v>
      </c>
      <c r="O17" s="27">
        <f>C17*49/100</f>
        <v>24.5</v>
      </c>
      <c r="P17" s="25">
        <f>C17*1.1/100</f>
        <v>0.55000000000000004</v>
      </c>
      <c r="Q17" s="31"/>
      <c r="R17" s="31"/>
      <c r="S17" s="15"/>
      <c r="T17" s="16"/>
    </row>
    <row r="18" spans="1:20">
      <c r="A18" s="25" t="s">
        <v>41</v>
      </c>
      <c r="B18" s="33" t="s">
        <v>42</v>
      </c>
      <c r="C18" s="25">
        <v>200</v>
      </c>
      <c r="D18" s="25">
        <v>8.41</v>
      </c>
      <c r="E18" s="27">
        <v>0.67</v>
      </c>
      <c r="F18" s="27">
        <v>0.27</v>
      </c>
      <c r="G18" s="27">
        <v>20.7</v>
      </c>
      <c r="H18" s="27">
        <v>87.8</v>
      </c>
      <c r="I18" s="27">
        <v>0.01</v>
      </c>
      <c r="J18" s="27">
        <v>100</v>
      </c>
      <c r="K18" s="34">
        <v>0</v>
      </c>
      <c r="L18" s="34">
        <v>0</v>
      </c>
      <c r="M18" s="27">
        <v>13.2</v>
      </c>
      <c r="N18" s="27">
        <v>2.13</v>
      </c>
      <c r="O18" s="27">
        <v>2.67</v>
      </c>
      <c r="P18" s="27">
        <v>0.53</v>
      </c>
      <c r="Q18" s="31"/>
      <c r="R18" s="31"/>
      <c r="S18" s="15"/>
      <c r="T18" s="16"/>
    </row>
    <row r="19" spans="1:20">
      <c r="A19" s="40" t="s">
        <v>43</v>
      </c>
      <c r="B19" s="41"/>
      <c r="C19" s="42"/>
      <c r="D19" s="42">
        <f>SUM(D14:D18)</f>
        <v>72.429999999999993</v>
      </c>
      <c r="E19" s="43">
        <f t="shared" ref="E19:P19" si="4">SUM(E14:E18)</f>
        <v>31.195000000000004</v>
      </c>
      <c r="F19" s="43">
        <f t="shared" si="4"/>
        <v>38.894999999999996</v>
      </c>
      <c r="G19" s="43">
        <f t="shared" si="4"/>
        <v>118.05</v>
      </c>
      <c r="H19" s="43">
        <f t="shared" si="4"/>
        <v>946.92499999999995</v>
      </c>
      <c r="I19" s="43">
        <f t="shared" si="4"/>
        <v>0.30499999999999999</v>
      </c>
      <c r="J19" s="43">
        <f t="shared" si="4"/>
        <v>108.38</v>
      </c>
      <c r="K19" s="43">
        <f t="shared" si="4"/>
        <v>0.01</v>
      </c>
      <c r="L19" s="43">
        <f t="shared" si="4"/>
        <v>6.9999999999999991</v>
      </c>
      <c r="M19" s="43">
        <f t="shared" si="4"/>
        <v>118.35000000000001</v>
      </c>
      <c r="N19" s="43">
        <f t="shared" si="4"/>
        <v>454.36</v>
      </c>
      <c r="O19" s="43">
        <f t="shared" si="4"/>
        <v>113.35000000000001</v>
      </c>
      <c r="P19" s="43">
        <f t="shared" si="4"/>
        <v>7.7800000000000011</v>
      </c>
      <c r="Q19" s="31"/>
      <c r="R19" s="31"/>
      <c r="S19" s="15"/>
      <c r="T19" s="16"/>
    </row>
    <row r="20" spans="1:20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31"/>
      <c r="R20" s="31"/>
      <c r="S20" s="15"/>
      <c r="T20" s="16"/>
    </row>
    <row r="21" spans="1:20" s="16" customFormat="1">
      <c r="A21" s="54" t="s">
        <v>53</v>
      </c>
      <c r="B21" s="54"/>
      <c r="C21" s="55" t="s">
        <v>54</v>
      </c>
      <c r="D21" s="55"/>
      <c r="E21" s="56"/>
      <c r="F21" s="56"/>
      <c r="G21" s="56"/>
      <c r="H21" s="56"/>
      <c r="I21" s="56"/>
      <c r="J21" s="56"/>
      <c r="K21" s="56"/>
      <c r="L21" s="57"/>
      <c r="M21" s="57"/>
      <c r="N21" s="57"/>
      <c r="O21" s="57"/>
      <c r="P21" s="57"/>
      <c r="Q21" s="31"/>
      <c r="R21" s="31"/>
      <c r="S21" s="15"/>
    </row>
  </sheetData>
  <mergeCells count="14">
    <mergeCell ref="A12:B12"/>
    <mergeCell ref="A13:P13"/>
    <mergeCell ref="A19:B19"/>
    <mergeCell ref="A20:P20"/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5" sqref="L15"/>
    </sheetView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19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55</v>
      </c>
      <c r="B1" s="58" t="s">
        <v>56</v>
      </c>
      <c r="C1" s="59"/>
      <c r="D1" s="60"/>
      <c r="E1" t="s">
        <v>57</v>
      </c>
      <c r="F1" s="61"/>
      <c r="I1" t="s">
        <v>58</v>
      </c>
      <c r="J1" s="62">
        <v>44806</v>
      </c>
    </row>
    <row r="2" spans="1:10" ht="15.75" thickBot="1"/>
    <row r="3" spans="1:10" ht="15.75" thickBot="1">
      <c r="A3" s="63" t="s">
        <v>59</v>
      </c>
      <c r="B3" s="64" t="s">
        <v>60</v>
      </c>
      <c r="C3" s="64" t="s">
        <v>4</v>
      </c>
      <c r="D3" s="64" t="s">
        <v>61</v>
      </c>
      <c r="E3" s="64" t="s">
        <v>62</v>
      </c>
      <c r="F3" s="64" t="s">
        <v>11</v>
      </c>
      <c r="G3" s="65" t="s">
        <v>63</v>
      </c>
      <c r="H3" s="65" t="s">
        <v>12</v>
      </c>
      <c r="I3" s="65" t="s">
        <v>13</v>
      </c>
      <c r="J3" s="65" t="s">
        <v>14</v>
      </c>
    </row>
    <row r="4" spans="1:10" ht="25.5">
      <c r="A4" s="66" t="s">
        <v>64</v>
      </c>
      <c r="B4" s="69" t="s">
        <v>65</v>
      </c>
      <c r="C4" s="30" t="s">
        <v>24</v>
      </c>
      <c r="D4" s="70" t="s">
        <v>25</v>
      </c>
      <c r="E4" s="30">
        <v>180</v>
      </c>
      <c r="F4" s="30">
        <v>10.039999999999999</v>
      </c>
      <c r="G4" s="30">
        <f>E4*4.8/100</f>
        <v>8.64</v>
      </c>
      <c r="H4" s="28">
        <f>E4*13.3/100</f>
        <v>23.94</v>
      </c>
      <c r="I4" s="30">
        <f>H4*4+G4*9+J4*4</f>
        <v>195.84</v>
      </c>
      <c r="J4" s="30">
        <f>E4*3.1/100</f>
        <v>5.58</v>
      </c>
    </row>
    <row r="5" spans="1:10">
      <c r="A5" s="67"/>
      <c r="B5" s="71" t="s">
        <v>66</v>
      </c>
      <c r="C5" s="72" t="s">
        <v>30</v>
      </c>
      <c r="D5" s="73" t="s">
        <v>31</v>
      </c>
      <c r="E5" s="72">
        <v>200</v>
      </c>
      <c r="F5" s="72">
        <v>1.39</v>
      </c>
      <c r="G5" s="74">
        <v>0</v>
      </c>
      <c r="H5" s="75">
        <v>14</v>
      </c>
      <c r="I5" s="75">
        <f>H5*4+G5*9+J5*4</f>
        <v>56.8</v>
      </c>
      <c r="J5" s="75">
        <v>0.2</v>
      </c>
    </row>
    <row r="6" spans="1:10">
      <c r="A6" s="67"/>
      <c r="B6" s="71" t="s">
        <v>67</v>
      </c>
      <c r="C6" s="76" t="s">
        <v>67</v>
      </c>
      <c r="D6" s="77" t="s">
        <v>26</v>
      </c>
      <c r="E6" s="30">
        <v>50</v>
      </c>
      <c r="F6" s="30">
        <v>2.6</v>
      </c>
      <c r="G6" s="28">
        <f>E6*0.8/100</f>
        <v>0.4</v>
      </c>
      <c r="H6" s="30">
        <f>E6*49.5/100</f>
        <v>24.75</v>
      </c>
      <c r="I6" s="28">
        <f>H6*4+G6*9+J6*4</f>
        <v>118</v>
      </c>
      <c r="J6" s="30">
        <f>E6*7.7/100</f>
        <v>3.85</v>
      </c>
    </row>
    <row r="7" spans="1:10">
      <c r="A7" s="67"/>
      <c r="B7" s="76"/>
      <c r="C7" s="32" t="s">
        <v>28</v>
      </c>
      <c r="D7" s="33" t="s">
        <v>29</v>
      </c>
      <c r="E7" s="25">
        <v>40</v>
      </c>
      <c r="F7" s="25">
        <v>7</v>
      </c>
      <c r="G7" s="25">
        <v>5.0999999999999996</v>
      </c>
      <c r="H7" s="25">
        <v>4.5999999999999996</v>
      </c>
      <c r="I7" s="25">
        <v>0.3</v>
      </c>
      <c r="J7" s="25">
        <v>63</v>
      </c>
    </row>
    <row r="8" spans="1:10" ht="15.75" thickBot="1">
      <c r="A8" s="68"/>
      <c r="B8" s="79"/>
      <c r="C8" s="79"/>
      <c r="D8" s="80"/>
      <c r="E8" s="93"/>
      <c r="F8" s="94"/>
      <c r="G8" s="93"/>
      <c r="H8" s="93"/>
      <c r="I8" s="93"/>
      <c r="J8" s="93"/>
    </row>
    <row r="9" spans="1:10">
      <c r="A9" s="66" t="s">
        <v>68</v>
      </c>
      <c r="B9" s="69" t="s">
        <v>69</v>
      </c>
      <c r="C9" s="83"/>
      <c r="D9" s="77" t="s">
        <v>27</v>
      </c>
      <c r="E9" s="30">
        <v>130</v>
      </c>
      <c r="F9" s="30">
        <v>16.260000000000002</v>
      </c>
      <c r="G9" s="28">
        <v>0.4</v>
      </c>
      <c r="H9" s="28">
        <v>9.8000000000000007</v>
      </c>
      <c r="I9" s="28">
        <f>H9*4+G9*9+J9*4</f>
        <v>44.400000000000006</v>
      </c>
      <c r="J9" s="28">
        <v>0.4</v>
      </c>
    </row>
    <row r="10" spans="1:10">
      <c r="A10" s="67"/>
      <c r="B10" s="76"/>
      <c r="C10" s="76"/>
      <c r="D10" s="78"/>
      <c r="E10" s="91"/>
      <c r="F10" s="92"/>
      <c r="G10" s="91"/>
      <c r="H10" s="91"/>
      <c r="I10" s="91"/>
      <c r="J10" s="91"/>
    </row>
    <row r="11" spans="1:10">
      <c r="A11" s="101"/>
      <c r="B11" s="76"/>
      <c r="C11" s="76"/>
      <c r="D11" s="78"/>
      <c r="E11" s="91"/>
      <c r="F11" s="92"/>
      <c r="G11" s="91"/>
      <c r="H11" s="91"/>
      <c r="I11" s="91"/>
      <c r="J11" s="91"/>
    </row>
    <row r="12" spans="1:10">
      <c r="A12" s="67" t="s">
        <v>70</v>
      </c>
      <c r="B12" s="85" t="s">
        <v>71</v>
      </c>
      <c r="C12" s="86"/>
      <c r="D12" s="87"/>
      <c r="E12" s="95"/>
      <c r="F12" s="96"/>
      <c r="G12" s="99"/>
      <c r="H12" s="100"/>
      <c r="I12" s="100"/>
      <c r="J12" s="100"/>
    </row>
    <row r="13" spans="1:10" ht="38.25">
      <c r="A13" s="67"/>
      <c r="B13" s="71" t="s">
        <v>72</v>
      </c>
      <c r="C13" s="25" t="s">
        <v>35</v>
      </c>
      <c r="D13" s="26" t="s">
        <v>36</v>
      </c>
      <c r="E13" s="25">
        <v>200</v>
      </c>
      <c r="F13" s="25">
        <v>6.65</v>
      </c>
      <c r="G13" s="27">
        <f>E13*2.05/100</f>
        <v>4.0999999999999996</v>
      </c>
      <c r="H13" s="27">
        <f>E13*6.64/100</f>
        <v>13.28</v>
      </c>
      <c r="I13" s="27">
        <f>H13*4+G13*9+J13*4</f>
        <v>96.97999999999999</v>
      </c>
      <c r="J13" s="27">
        <f>E13*0.87/100</f>
        <v>1.74</v>
      </c>
    </row>
    <row r="14" spans="1:10">
      <c r="A14" s="67"/>
      <c r="B14" s="71" t="s">
        <v>73</v>
      </c>
      <c r="C14" s="25" t="s">
        <v>39</v>
      </c>
      <c r="D14" s="33" t="s">
        <v>40</v>
      </c>
      <c r="E14" s="25">
        <v>90</v>
      </c>
      <c r="F14" s="25">
        <v>26.42</v>
      </c>
      <c r="G14" s="25">
        <f>E14*24.9/100</f>
        <v>22.41</v>
      </c>
      <c r="H14" s="27">
        <f>E14*9/100</f>
        <v>8.1</v>
      </c>
      <c r="I14" s="25">
        <f>H14*4+G14*9+J14*4</f>
        <v>297.09000000000003</v>
      </c>
      <c r="J14" s="27">
        <f>E14*17.5/100</f>
        <v>15.75</v>
      </c>
    </row>
    <row r="15" spans="1:10" ht="25.5">
      <c r="A15" s="67"/>
      <c r="B15" s="71" t="s">
        <v>74</v>
      </c>
      <c r="C15" s="25" t="s">
        <v>37</v>
      </c>
      <c r="D15" s="26" t="s">
        <v>38</v>
      </c>
      <c r="E15" s="25">
        <v>180</v>
      </c>
      <c r="F15" s="25">
        <v>3.65</v>
      </c>
      <c r="G15" s="25">
        <f>E15*4.1/100</f>
        <v>7.379999999999999</v>
      </c>
      <c r="H15" s="27">
        <f>E15*23.5/100</f>
        <v>42.3</v>
      </c>
      <c r="I15" s="27">
        <f>H15*4+G15*9+J15*4</f>
        <v>260.82</v>
      </c>
      <c r="J15" s="27">
        <f>E15*3.5/100</f>
        <v>6.3</v>
      </c>
    </row>
    <row r="16" spans="1:10">
      <c r="A16" s="67"/>
      <c r="B16" s="71" t="s">
        <v>75</v>
      </c>
      <c r="C16" s="76" t="s">
        <v>41</v>
      </c>
      <c r="D16" s="33" t="s">
        <v>42</v>
      </c>
      <c r="E16" s="25">
        <v>200</v>
      </c>
      <c r="F16" s="25">
        <v>6.47</v>
      </c>
      <c r="G16" s="27">
        <v>0.27</v>
      </c>
      <c r="H16" s="27">
        <v>20.7</v>
      </c>
      <c r="I16" s="27">
        <v>87.8</v>
      </c>
      <c r="J16" s="27">
        <v>0.67</v>
      </c>
    </row>
    <row r="17" spans="1:10">
      <c r="A17" s="67"/>
      <c r="B17" s="71" t="s">
        <v>76</v>
      </c>
      <c r="C17" s="76" t="s">
        <v>67</v>
      </c>
      <c r="D17" s="33" t="s">
        <v>26</v>
      </c>
      <c r="E17" s="25">
        <v>50</v>
      </c>
      <c r="F17" s="25">
        <v>2.6</v>
      </c>
      <c r="G17" s="27">
        <f>E17*0.8/100</f>
        <v>0.4</v>
      </c>
      <c r="H17" s="25">
        <f>E17*49.5/100</f>
        <v>24.75</v>
      </c>
      <c r="I17" s="27">
        <f>H17*4+G17*9+J17*4</f>
        <v>118</v>
      </c>
      <c r="J17" s="25">
        <f>E17*7.7/100</f>
        <v>3.85</v>
      </c>
    </row>
    <row r="18" spans="1:10">
      <c r="A18" s="67"/>
      <c r="B18" s="71"/>
      <c r="C18" s="76"/>
      <c r="D18" s="78"/>
      <c r="E18" s="91"/>
      <c r="F18" s="92"/>
      <c r="G18" s="97"/>
      <c r="H18" s="98"/>
      <c r="I18" s="98"/>
      <c r="J18" s="98"/>
    </row>
    <row r="19" spans="1:10">
      <c r="A19" s="67"/>
      <c r="B19" s="88"/>
      <c r="C19" s="88"/>
      <c r="D19" s="89"/>
      <c r="E19" s="84"/>
      <c r="F19" s="90"/>
      <c r="G19" s="84"/>
      <c r="H19" s="84"/>
      <c r="I19" s="84"/>
      <c r="J19" s="84"/>
    </row>
    <row r="20" spans="1:10" ht="15.75" thickBot="1">
      <c r="A20" s="68"/>
      <c r="B20" s="79"/>
      <c r="C20" s="79"/>
      <c r="D20" s="80"/>
      <c r="E20" s="81"/>
      <c r="F20" s="82"/>
      <c r="G20" s="81"/>
      <c r="H20" s="81"/>
      <c r="I20" s="81"/>
      <c r="J20" s="8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2022-09-01T10:40:19Z</dcterms:modified>
</cp:coreProperties>
</file>