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 activeTab="2"/>
  </bookViews>
  <sheets>
    <sheet name="Лист1" sheetId="1" r:id="rId1"/>
    <sheet name="Лист2" sheetId="2" r:id="rId2"/>
    <sheet name="Лист3" sheetId="4" r:id="rId3"/>
  </sheets>
  <calcPr calcId="145621"/>
</workbook>
</file>

<file path=xl/calcChain.xml><?xml version="1.0" encoding="utf-8"?>
<calcChain xmlns="http://schemas.openxmlformats.org/spreadsheetml/2006/main">
  <c r="H17" i="4" l="1"/>
  <c r="G17" i="4"/>
  <c r="J17" i="4"/>
  <c r="H14" i="4"/>
  <c r="G14" i="4"/>
  <c r="J14" i="4"/>
  <c r="H15" i="4"/>
  <c r="G15" i="4"/>
  <c r="J15" i="4"/>
  <c r="H13" i="4"/>
  <c r="G13" i="4"/>
  <c r="J13" i="4"/>
  <c r="I9" i="4"/>
  <c r="I5" i="4"/>
  <c r="H6" i="4"/>
  <c r="G6" i="4"/>
  <c r="J6" i="4"/>
  <c r="H4" i="4"/>
  <c r="G4" i="4"/>
  <c r="J4" i="4"/>
  <c r="J19" i="2"/>
  <c r="D19" i="2"/>
  <c r="P17" i="2"/>
  <c r="O17" i="2"/>
  <c r="N17" i="2"/>
  <c r="M17" i="2"/>
  <c r="L17" i="2"/>
  <c r="I17" i="2"/>
  <c r="G17" i="2"/>
  <c r="F17" i="2"/>
  <c r="E17" i="2"/>
  <c r="P16" i="2"/>
  <c r="O16" i="2"/>
  <c r="N16" i="2"/>
  <c r="M16" i="2"/>
  <c r="L16" i="2"/>
  <c r="K16" i="2"/>
  <c r="K19" i="2" s="1"/>
  <c r="I16" i="2"/>
  <c r="G16" i="2"/>
  <c r="F16" i="2"/>
  <c r="E16" i="2"/>
  <c r="P15" i="2"/>
  <c r="O15" i="2"/>
  <c r="O19" i="2" s="1"/>
  <c r="N15" i="2"/>
  <c r="M15" i="2"/>
  <c r="M19" i="2" s="1"/>
  <c r="L15" i="2"/>
  <c r="I15" i="2"/>
  <c r="I19" i="2" s="1"/>
  <c r="G15" i="2"/>
  <c r="F15" i="2"/>
  <c r="E15" i="2"/>
  <c r="G14" i="2"/>
  <c r="G19" i="2" s="1"/>
  <c r="F14" i="2"/>
  <c r="E14" i="2"/>
  <c r="E19" i="2" s="1"/>
  <c r="J12" i="2"/>
  <c r="H11" i="2"/>
  <c r="P9" i="2"/>
  <c r="O9" i="2"/>
  <c r="N9" i="2"/>
  <c r="M9" i="2"/>
  <c r="L9" i="2"/>
  <c r="I9" i="2"/>
  <c r="G9" i="2"/>
  <c r="F9" i="2"/>
  <c r="E9" i="2"/>
  <c r="P8" i="2"/>
  <c r="O8" i="2"/>
  <c r="N8" i="2"/>
  <c r="M8" i="2"/>
  <c r="L8" i="2"/>
  <c r="K8" i="2"/>
  <c r="K12" i="2" s="1"/>
  <c r="I8" i="2"/>
  <c r="G8" i="2"/>
  <c r="F8" i="2"/>
  <c r="H8" i="2" s="1"/>
  <c r="E8" i="2"/>
  <c r="P7" i="2"/>
  <c r="P12" i="2" s="1"/>
  <c r="O7" i="2"/>
  <c r="N7" i="2"/>
  <c r="N12" i="2" s="1"/>
  <c r="M7" i="2"/>
  <c r="L7" i="2"/>
  <c r="L12" i="2" s="1"/>
  <c r="I7" i="2"/>
  <c r="G7" i="2"/>
  <c r="F7" i="2"/>
  <c r="E7" i="2"/>
  <c r="G6" i="2"/>
  <c r="F6" i="2"/>
  <c r="H6" i="2" s="1"/>
  <c r="E6" i="2"/>
  <c r="H16" i="2" l="1"/>
  <c r="H17" i="2"/>
  <c r="I6" i="4"/>
  <c r="E12" i="2"/>
  <c r="G12" i="2"/>
  <c r="H7" i="2"/>
  <c r="I12" i="2"/>
  <c r="M12" i="2"/>
  <c r="O12" i="2"/>
  <c r="H9" i="2"/>
  <c r="F19" i="2"/>
  <c r="H15" i="2"/>
  <c r="L19" i="2"/>
  <c r="N19" i="2"/>
  <c r="P19" i="2"/>
  <c r="I4" i="4"/>
  <c r="I13" i="4"/>
  <c r="I15" i="4"/>
  <c r="I14" i="4"/>
  <c r="I17" i="4"/>
  <c r="H12" i="2"/>
  <c r="F12" i="2"/>
  <c r="H14" i="2"/>
  <c r="H19" i="2" s="1"/>
  <c r="J18" i="1" l="1"/>
  <c r="C18" i="1"/>
  <c r="P16" i="1"/>
  <c r="O16" i="1"/>
  <c r="N16" i="1"/>
  <c r="M16" i="1"/>
  <c r="L16" i="1"/>
  <c r="I16" i="1"/>
  <c r="G16" i="1"/>
  <c r="F16" i="1"/>
  <c r="E16" i="1"/>
  <c r="P15" i="1"/>
  <c r="O15" i="1"/>
  <c r="N15" i="1"/>
  <c r="M15" i="1"/>
  <c r="L15" i="1"/>
  <c r="K15" i="1"/>
  <c r="K18" i="1" s="1"/>
  <c r="I15" i="1"/>
  <c r="G15" i="1"/>
  <c r="F15" i="1"/>
  <c r="E15" i="1"/>
  <c r="P14" i="1"/>
  <c r="O14" i="1"/>
  <c r="O18" i="1" s="1"/>
  <c r="N14" i="1"/>
  <c r="M14" i="1"/>
  <c r="M18" i="1" s="1"/>
  <c r="L14" i="1"/>
  <c r="I14" i="1"/>
  <c r="I18" i="1" s="1"/>
  <c r="G14" i="1"/>
  <c r="F14" i="1"/>
  <c r="H14" i="1" s="1"/>
  <c r="E14" i="1"/>
  <c r="G13" i="1"/>
  <c r="G18" i="1" s="1"/>
  <c r="F13" i="1"/>
  <c r="E13" i="1"/>
  <c r="E18" i="1" s="1"/>
  <c r="K11" i="1"/>
  <c r="K20" i="1" s="1"/>
  <c r="J11" i="1"/>
  <c r="C11" i="1"/>
  <c r="H10" i="1"/>
  <c r="H8" i="1"/>
  <c r="P7" i="1"/>
  <c r="O7" i="1"/>
  <c r="N7" i="1"/>
  <c r="N11" i="1" s="1"/>
  <c r="M7" i="1"/>
  <c r="L7" i="1"/>
  <c r="I7" i="1"/>
  <c r="G7" i="1"/>
  <c r="F7" i="1"/>
  <c r="E7" i="1"/>
  <c r="P6" i="1"/>
  <c r="P11" i="1" s="1"/>
  <c r="O6" i="1"/>
  <c r="O11" i="1" s="1"/>
  <c r="O20" i="1" s="1"/>
  <c r="N6" i="1"/>
  <c r="M6" i="1"/>
  <c r="M11" i="1" s="1"/>
  <c r="M20" i="1" s="1"/>
  <c r="L6" i="1"/>
  <c r="L11" i="1" s="1"/>
  <c r="I6" i="1"/>
  <c r="I11" i="1" s="1"/>
  <c r="I20" i="1" s="1"/>
  <c r="G6" i="1"/>
  <c r="F6" i="1"/>
  <c r="F11" i="1" s="1"/>
  <c r="E6" i="1"/>
  <c r="L20" i="1" l="1"/>
  <c r="H7" i="1"/>
  <c r="H16" i="1"/>
  <c r="E11" i="1"/>
  <c r="E20" i="1" s="1"/>
  <c r="G11" i="1"/>
  <c r="G20" i="1" s="1"/>
  <c r="J20" i="1"/>
  <c r="F18" i="1"/>
  <c r="F20" i="1" s="1"/>
  <c r="L18" i="1"/>
  <c r="N18" i="1"/>
  <c r="N20" i="1" s="1"/>
  <c r="P18" i="1"/>
  <c r="P20" i="1" s="1"/>
  <c r="H15" i="1"/>
  <c r="H13" i="1"/>
  <c r="H6" i="1"/>
  <c r="H11" i="1" s="1"/>
  <c r="H20" i="1" l="1"/>
  <c r="H18" i="1"/>
</calcChain>
</file>

<file path=xl/sharedStrings.xml><?xml version="1.0" encoding="utf-8"?>
<sst xmlns="http://schemas.openxmlformats.org/spreadsheetml/2006/main" count="142" uniqueCount="77">
  <si>
    <t>Меню на "______"__________________2022г.</t>
  </si>
  <si>
    <t>Утверждаю: Директор МБОУ Первомайская СОШ Ладик Е.В.___________</t>
  </si>
  <si>
    <t>Возрастная категория: 7-10лет.</t>
  </si>
  <si>
    <t>День: пятница.</t>
  </si>
  <si>
    <t>№ рец.</t>
  </si>
  <si>
    <t>Наименование блюда</t>
  </si>
  <si>
    <t>Масса порции</t>
  </si>
  <si>
    <t>Пищевые вещества (г)</t>
  </si>
  <si>
    <t>Энергет. Ценность</t>
  </si>
  <si>
    <t>Витамины (мг)</t>
  </si>
  <si>
    <t>Минеральные вещества (мг)</t>
  </si>
  <si>
    <t>Цена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</si>
  <si>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</si>
  <si>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</si>
  <si>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</si>
  <si>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</si>
  <si>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</si>
  <si>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</si>
  <si>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</si>
  <si>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</si>
  <si>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</si>
  <si>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</si>
  <si>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</si>
  <si>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</si>
  <si>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129/2008г</t>
  </si>
  <si>
    <t>Каша овсянная "Геркулес" жидкая</t>
  </si>
  <si>
    <t>Хлеб пшеничный</t>
  </si>
  <si>
    <t>Фрукт свежий (яблоко)</t>
  </si>
  <si>
    <t>130-2013</t>
  </si>
  <si>
    <t>Яйцо отварное</t>
  </si>
  <si>
    <t>261/2013г</t>
  </si>
  <si>
    <t xml:space="preserve"> Чай с сахаром</t>
  </si>
  <si>
    <t>ИТОГО ЗА ЗАВТРАК:</t>
  </si>
  <si>
    <t xml:space="preserve"> </t>
  </si>
  <si>
    <t>ОБЕД</t>
  </si>
  <si>
    <t>60/2013г</t>
  </si>
  <si>
    <t>Рассольник ленинградский со сметаной</t>
  </si>
  <si>
    <t>97/2008г</t>
  </si>
  <si>
    <t>Макаронные изделия отварные</t>
  </si>
  <si>
    <t>181/2013г</t>
  </si>
  <si>
    <t>Шницель из говядины</t>
  </si>
  <si>
    <t>267/2013г</t>
  </si>
  <si>
    <t>Напиток из подов шиповника</t>
  </si>
  <si>
    <t>ИТОГО ЗА ОБЕД:</t>
  </si>
  <si>
    <t>ИТОГО ЗА ДЕНЬ:</t>
  </si>
  <si>
    <t>Шеф-повар_____________________________________Дьячкова С.С.</t>
  </si>
  <si>
    <t>Утверждаю: Директор МБОУ Первомайская СОШ Ладик Е.В._______________</t>
  </si>
  <si>
    <t>Возрастная категория: 11 лет и старше.</t>
  </si>
  <si>
    <t>Энергет Ценность</t>
  </si>
  <si>
    <t>ОБЕД многодетные, малообеспеченные, ОВЗ</t>
  </si>
  <si>
    <t>ИТОГО ЗА обед:</t>
  </si>
  <si>
    <t>ОБЕД платники, сотрудники</t>
  </si>
  <si>
    <t>Рассольник ленинградский  со сметаной</t>
  </si>
  <si>
    <t xml:space="preserve">        Шеф-повар___________________________</t>
  </si>
  <si>
    <t xml:space="preserve">           Дьячкова С.С.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</si>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</sst>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Border="1"/>
    <xf numFmtId="0" fontId="0" fillId="0" borderId="0" xfId="0" applyBorder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center"/>
    </xf>
    <xf numFmtId="164" fontId="5" fillId="0" borderId="7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2" fontId="5" fillId="0" borderId="6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0" fontId="6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0" fillId="3" borderId="7" xfId="0" applyNumberFormat="1" applyFill="1" applyBorder="1" applyProtection="1">
      <protection locked="0"/>
    </xf>
    <xf numFmtId="14" fontId="0" fillId="3" borderId="7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2" borderId="13" xfId="0" applyFill="1" applyBorder="1"/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/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164" fontId="5" fillId="2" borderId="6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0" fontId="0" fillId="2" borderId="7" xfId="0" applyFill="1" applyBorder="1" applyProtection="1">
      <protection locked="0"/>
    </xf>
    <xf numFmtId="0" fontId="5" fillId="2" borderId="7" xfId="0" applyFont="1" applyFill="1" applyBorder="1" applyAlignment="1">
      <alignment horizontal="left" vertical="center"/>
    </xf>
    <xf numFmtId="0" fontId="0" fillId="2" borderId="7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8" fillId="2" borderId="7" xfId="0" applyNumberFormat="1" applyFont="1" applyFill="1" applyBorder="1" applyAlignment="1">
      <alignment horizontal="center" vertical="top" wrapText="1"/>
    </xf>
    <xf numFmtId="2" fontId="8" fillId="2" borderId="7" xfId="0" applyNumberFormat="1" applyFont="1" applyFill="1" applyBorder="1" applyAlignment="1">
      <alignment horizontal="center" vertical="top" wrapText="1"/>
    </xf>
    <xf numFmtId="1" fontId="8" fillId="2" borderId="6" xfId="0" applyNumberFormat="1" applyFont="1" applyFill="1" applyBorder="1" applyAlignment="1">
      <alignment horizontal="center" vertical="top" wrapText="1"/>
    </xf>
    <xf numFmtId="2" fontId="8" fillId="2" borderId="6" xfId="0" applyNumberFormat="1" applyFont="1" applyFill="1" applyBorder="1" applyAlignment="1">
      <alignment horizontal="center" vertical="top" wrapText="1"/>
    </xf>
    <xf numFmtId="0" fontId="0" fillId="0" borderId="18" xfId="0" applyBorder="1"/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3" borderId="3" xfId="0" applyFill="1" applyBorder="1" applyAlignment="1" applyProtection="1">
      <protection locked="0"/>
    </xf>
    <xf numFmtId="0" fontId="0" fillId="3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opLeftCell="A4" workbookViewId="0">
      <selection activeCell="A9" sqref="A9:H9"/>
    </sheetView>
  </sheetViews>
  <sheetFormatPr defaultRowHeight="14.5" x14ac:dyDescent="0.35"/>
  <cols>
    <col min="1" max="1" width="9.81640625" customWidth="1"/>
    <col min="2" max="2" width="29" customWidth="1"/>
    <col min="3" max="4" width="6.7265625" customWidth="1"/>
    <col min="5" max="5" width="7.7265625" customWidth="1"/>
    <col min="6" max="6" width="7" customWidth="1"/>
    <col min="8" max="8" width="8.54296875" customWidth="1"/>
    <col min="9" max="9" width="5.7265625" customWidth="1"/>
    <col min="10" max="10" width="7.54296875" customWidth="1"/>
    <col min="11" max="11" width="5.81640625" customWidth="1"/>
    <col min="12" max="12" width="6" customWidth="1"/>
    <col min="13" max="15" width="7" customWidth="1"/>
    <col min="16" max="16" width="6.453125" customWidth="1"/>
  </cols>
  <sheetData>
    <row r="1" spans="1:19" ht="42" customHeight="1" x14ac:dyDescent="0.35">
      <c r="A1" s="1" t="s">
        <v>0</v>
      </c>
      <c r="B1" s="2"/>
      <c r="C1" s="2"/>
      <c r="D1" s="2"/>
      <c r="E1" s="1" t="s">
        <v>1</v>
      </c>
      <c r="F1" s="2"/>
      <c r="H1" s="2"/>
      <c r="K1" s="2"/>
      <c r="N1" s="3"/>
      <c r="O1" s="4"/>
      <c r="P1" s="4"/>
      <c r="Q1" s="4"/>
    </row>
    <row r="2" spans="1:19" ht="15.5" x14ac:dyDescent="0.35">
      <c r="A2" s="5" t="s">
        <v>2</v>
      </c>
      <c r="B2" s="5"/>
      <c r="C2" s="86" t="s">
        <v>3</v>
      </c>
      <c r="D2" s="86"/>
      <c r="E2" s="86"/>
      <c r="F2" s="86"/>
      <c r="G2" s="86"/>
      <c r="H2" s="86"/>
      <c r="I2" s="6"/>
      <c r="J2" s="6"/>
      <c r="K2" s="87"/>
      <c r="L2" s="87"/>
      <c r="M2" s="87"/>
      <c r="N2" s="87"/>
      <c r="O2" s="87"/>
      <c r="P2" s="87"/>
    </row>
    <row r="3" spans="1:19" ht="18" customHeight="1" x14ac:dyDescent="0.35">
      <c r="A3" s="88" t="s">
        <v>4</v>
      </c>
      <c r="B3" s="88" t="s">
        <v>5</v>
      </c>
      <c r="C3" s="90" t="s">
        <v>6</v>
      </c>
      <c r="D3" s="7"/>
      <c r="E3" s="92" t="s">
        <v>7</v>
      </c>
      <c r="F3" s="93"/>
      <c r="G3" s="94"/>
      <c r="H3" s="90" t="s">
        <v>8</v>
      </c>
      <c r="I3" s="92" t="s">
        <v>9</v>
      </c>
      <c r="J3" s="93"/>
      <c r="K3" s="93"/>
      <c r="L3" s="94"/>
      <c r="M3" s="92" t="s">
        <v>10</v>
      </c>
      <c r="N3" s="93"/>
      <c r="O3" s="93"/>
      <c r="P3" s="94"/>
      <c r="Q3" s="8"/>
      <c r="R3" s="8"/>
      <c r="S3" s="9"/>
    </row>
    <row r="4" spans="1:19" x14ac:dyDescent="0.35">
      <c r="A4" s="89"/>
      <c r="B4" s="89"/>
      <c r="C4" s="91"/>
      <c r="D4" s="10" t="s">
        <v>11</v>
      </c>
      <c r="E4" s="11" t="s">
        <v>12</v>
      </c>
      <c r="F4" s="11" t="s">
        <v>13</v>
      </c>
      <c r="G4" s="11" t="s">
        <v>14</v>
      </c>
      <c r="H4" s="91"/>
      <c r="I4" s="11" t="s">
        <v>15</v>
      </c>
      <c r="J4" s="11" t="s">
        <v>16</v>
      </c>
      <c r="K4" s="11" t="s">
        <v>17</v>
      </c>
      <c r="L4" s="11" t="s">
        <v>18</v>
      </c>
      <c r="M4" s="11" t="s">
        <v>19</v>
      </c>
      <c r="N4" s="11" t="s">
        <v>20</v>
      </c>
      <c r="O4" s="11" t="s">
        <v>21</v>
      </c>
      <c r="P4" s="11" t="s">
        <v>22</v>
      </c>
      <c r="Q4" s="8"/>
      <c r="R4" s="8"/>
      <c r="S4" s="9"/>
    </row>
    <row r="5" spans="1:19" x14ac:dyDescent="0.35">
      <c r="A5" s="12"/>
      <c r="B5" s="13"/>
      <c r="C5" s="13"/>
      <c r="D5" s="13"/>
      <c r="E5" s="13"/>
      <c r="F5" s="13"/>
      <c r="G5" s="14" t="s">
        <v>23</v>
      </c>
      <c r="H5" s="13"/>
      <c r="I5" s="13"/>
      <c r="J5" s="13"/>
      <c r="K5" s="13"/>
      <c r="L5" s="13"/>
      <c r="M5" s="13"/>
      <c r="N5" s="13"/>
      <c r="O5" s="13"/>
      <c r="P5" s="15"/>
      <c r="Q5" s="8"/>
      <c r="R5" s="8"/>
      <c r="S5" s="9"/>
    </row>
    <row r="6" spans="1:19" x14ac:dyDescent="0.35">
      <c r="A6" s="16" t="s">
        <v>24</v>
      </c>
      <c r="B6" s="17" t="s">
        <v>25</v>
      </c>
      <c r="C6" s="16">
        <v>180</v>
      </c>
      <c r="D6" s="16">
        <v>10.039999999999999</v>
      </c>
      <c r="E6" s="16">
        <f>C6*3.1/100</f>
        <v>5.58</v>
      </c>
      <c r="F6" s="16">
        <f>C6*4.8/100</f>
        <v>8.64</v>
      </c>
      <c r="G6" s="18">
        <f>C6*13.3/100</f>
        <v>23.94</v>
      </c>
      <c r="H6" s="16">
        <f>G6*4+F6*9+E6*4</f>
        <v>195.84</v>
      </c>
      <c r="I6" s="19">
        <f>C6*0.07/100</f>
        <v>0.126</v>
      </c>
      <c r="J6" s="20">
        <v>0</v>
      </c>
      <c r="K6" s="20">
        <v>0</v>
      </c>
      <c r="L6" s="21">
        <f>C6*1.1/100</f>
        <v>1.9800000000000002</v>
      </c>
      <c r="M6" s="19">
        <f>C6*19/100</f>
        <v>34.200000000000003</v>
      </c>
      <c r="N6" s="19">
        <f>C6*70/100</f>
        <v>126</v>
      </c>
      <c r="O6" s="19">
        <f>C6*29/100</f>
        <v>52.2</v>
      </c>
      <c r="P6" s="19">
        <f>C6*0.8/100</f>
        <v>1.44</v>
      </c>
      <c r="Q6" s="22"/>
      <c r="R6" s="8"/>
      <c r="S6" s="9"/>
    </row>
    <row r="7" spans="1:19" x14ac:dyDescent="0.35">
      <c r="A7" s="23"/>
      <c r="B7" s="24" t="s">
        <v>26</v>
      </c>
      <c r="C7" s="16">
        <v>50</v>
      </c>
      <c r="D7" s="16">
        <v>2.6</v>
      </c>
      <c r="E7" s="16">
        <f>C7*7.7/100</f>
        <v>3.85</v>
      </c>
      <c r="F7" s="18">
        <f>C7*0.8/100</f>
        <v>0.4</v>
      </c>
      <c r="G7" s="16">
        <f>C7*49.5/100</f>
        <v>24.75</v>
      </c>
      <c r="H7" s="18">
        <f t="shared" ref="H7:H8" si="0">G7*4+F7*9+E7*4</f>
        <v>118</v>
      </c>
      <c r="I7" s="16">
        <f>C7*0.11/100</f>
        <v>5.5E-2</v>
      </c>
      <c r="J7" s="25">
        <v>0</v>
      </c>
      <c r="K7" s="25">
        <v>0</v>
      </c>
      <c r="L7" s="16">
        <f>C7*1.1/100</f>
        <v>0.55000000000000004</v>
      </c>
      <c r="M7" s="18">
        <f>C7*20/100</f>
        <v>10</v>
      </c>
      <c r="N7" s="18">
        <f>C7*65/100</f>
        <v>32.5</v>
      </c>
      <c r="O7" s="18">
        <f>C7*49/100</f>
        <v>24.5</v>
      </c>
      <c r="P7" s="16">
        <f>C7*1.1/100</f>
        <v>0.55000000000000004</v>
      </c>
      <c r="Q7" s="22"/>
      <c r="R7" s="8"/>
      <c r="S7" s="9"/>
    </row>
    <row r="8" spans="1:19" x14ac:dyDescent="0.35">
      <c r="A8" s="26"/>
      <c r="B8" s="24" t="s">
        <v>27</v>
      </c>
      <c r="C8" s="16">
        <v>130</v>
      </c>
      <c r="D8" s="16">
        <v>16.260000000000002</v>
      </c>
      <c r="E8" s="18">
        <v>0.4</v>
      </c>
      <c r="F8" s="18">
        <v>0.4</v>
      </c>
      <c r="G8" s="18">
        <v>9.8000000000000007</v>
      </c>
      <c r="H8" s="18">
        <f t="shared" si="0"/>
        <v>44.400000000000006</v>
      </c>
      <c r="I8" s="16">
        <v>0.03</v>
      </c>
      <c r="J8" s="18">
        <v>10</v>
      </c>
      <c r="K8" s="25">
        <v>0</v>
      </c>
      <c r="L8" s="18">
        <v>0.2</v>
      </c>
      <c r="M8" s="18">
        <v>16</v>
      </c>
      <c r="N8" s="18">
        <v>11</v>
      </c>
      <c r="O8" s="18">
        <v>9</v>
      </c>
      <c r="P8" s="18">
        <v>2.2000000000000002</v>
      </c>
      <c r="Q8" s="22"/>
      <c r="R8" s="8"/>
      <c r="S8" s="9"/>
    </row>
    <row r="9" spans="1:19" x14ac:dyDescent="0.35">
      <c r="A9" s="23" t="s">
        <v>28</v>
      </c>
      <c r="B9" s="24" t="s">
        <v>29</v>
      </c>
      <c r="C9" s="16">
        <v>40</v>
      </c>
      <c r="D9" s="16">
        <v>7</v>
      </c>
      <c r="E9" s="16">
        <v>5.0999999999999996</v>
      </c>
      <c r="F9" s="16">
        <v>4.5999999999999996</v>
      </c>
      <c r="G9" s="16">
        <v>0.3</v>
      </c>
      <c r="H9" s="16">
        <v>63</v>
      </c>
      <c r="I9" s="18">
        <v>0.03</v>
      </c>
      <c r="J9" s="25">
        <v>0</v>
      </c>
      <c r="K9" s="25">
        <v>6.1</v>
      </c>
      <c r="L9" s="16">
        <v>0.24</v>
      </c>
      <c r="M9" s="18">
        <v>91.59</v>
      </c>
      <c r="N9" s="18">
        <v>118.98</v>
      </c>
      <c r="O9" s="18">
        <v>17.37</v>
      </c>
      <c r="P9" s="16">
        <v>0.86</v>
      </c>
      <c r="Q9" s="22"/>
      <c r="R9" s="8"/>
      <c r="S9" s="9"/>
    </row>
    <row r="10" spans="1:19" x14ac:dyDescent="0.35">
      <c r="A10" s="27" t="s">
        <v>30</v>
      </c>
      <c r="B10" s="28" t="s">
        <v>31</v>
      </c>
      <c r="C10" s="27">
        <v>200</v>
      </c>
      <c r="D10" s="27">
        <v>1.39</v>
      </c>
      <c r="E10" s="29">
        <v>0.2</v>
      </c>
      <c r="F10" s="30">
        <v>0</v>
      </c>
      <c r="G10" s="29">
        <v>14</v>
      </c>
      <c r="H10" s="29">
        <f>G10*4+F10*9+E10*4</f>
        <v>56.8</v>
      </c>
      <c r="I10" s="30">
        <v>0</v>
      </c>
      <c r="J10" s="30">
        <v>0</v>
      </c>
      <c r="K10" s="30">
        <v>0</v>
      </c>
      <c r="L10" s="30">
        <v>0</v>
      </c>
      <c r="M10" s="29">
        <v>12</v>
      </c>
      <c r="N10" s="29">
        <v>4</v>
      </c>
      <c r="O10" s="29">
        <v>6</v>
      </c>
      <c r="P10" s="29">
        <v>0.8</v>
      </c>
      <c r="Q10" s="22"/>
      <c r="R10" s="8"/>
      <c r="S10" s="9"/>
    </row>
    <row r="11" spans="1:19" x14ac:dyDescent="0.35">
      <c r="A11" s="81" t="s">
        <v>32</v>
      </c>
      <c r="B11" s="82"/>
      <c r="C11" s="31">
        <f>SUM(C6:C10)</f>
        <v>600</v>
      </c>
      <c r="D11" s="31"/>
      <c r="E11" s="31">
        <f t="shared" ref="E11:P11" si="1">SUM(E6:E10)</f>
        <v>15.129999999999999</v>
      </c>
      <c r="F11" s="31">
        <f t="shared" si="1"/>
        <v>14.040000000000001</v>
      </c>
      <c r="G11" s="32">
        <f t="shared" si="1"/>
        <v>72.789999999999992</v>
      </c>
      <c r="H11" s="32">
        <f t="shared" si="1"/>
        <v>478.04</v>
      </c>
      <c r="I11" s="31">
        <f t="shared" si="1"/>
        <v>0.24099999999999999</v>
      </c>
      <c r="J11" s="33">
        <f t="shared" si="1"/>
        <v>10</v>
      </c>
      <c r="K11" s="31">
        <f t="shared" si="1"/>
        <v>6.1</v>
      </c>
      <c r="L11" s="31">
        <f t="shared" si="1"/>
        <v>2.9700000000000006</v>
      </c>
      <c r="M11" s="31">
        <f t="shared" si="1"/>
        <v>163.79000000000002</v>
      </c>
      <c r="N11" s="32">
        <f t="shared" si="1"/>
        <v>292.48</v>
      </c>
      <c r="O11" s="31">
        <f t="shared" si="1"/>
        <v>109.07000000000001</v>
      </c>
      <c r="P11" s="31">
        <f t="shared" si="1"/>
        <v>5.8500000000000005</v>
      </c>
      <c r="Q11" s="22"/>
      <c r="R11" s="8" t="s">
        <v>33</v>
      </c>
      <c r="S11" s="9"/>
    </row>
    <row r="12" spans="1:19" x14ac:dyDescent="0.35">
      <c r="A12" s="81" t="s">
        <v>34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2"/>
      <c r="Q12" s="22"/>
      <c r="R12" s="8"/>
      <c r="S12" s="9"/>
    </row>
    <row r="13" spans="1:19" ht="26" x14ac:dyDescent="0.35">
      <c r="A13" s="16" t="s">
        <v>35</v>
      </c>
      <c r="B13" s="17" t="s">
        <v>36</v>
      </c>
      <c r="C13" s="16">
        <v>200</v>
      </c>
      <c r="D13" s="16">
        <v>6.65</v>
      </c>
      <c r="E13" s="18">
        <f>C13*0.87/100</f>
        <v>1.74</v>
      </c>
      <c r="F13" s="18">
        <f>C13*2.05/100</f>
        <v>4.0999999999999996</v>
      </c>
      <c r="G13" s="18">
        <f>C13*6.64/100</f>
        <v>13.28</v>
      </c>
      <c r="H13" s="18">
        <f>G13*4+F13*9+E13*4</f>
        <v>96.97999999999999</v>
      </c>
      <c r="I13" s="16">
        <v>0.09</v>
      </c>
      <c r="J13" s="18">
        <v>8.3800000000000008</v>
      </c>
      <c r="K13" s="25">
        <v>0</v>
      </c>
      <c r="L13" s="16">
        <v>2.35</v>
      </c>
      <c r="M13" s="18">
        <v>29.15</v>
      </c>
      <c r="N13" s="18">
        <v>56.73</v>
      </c>
      <c r="O13" s="18">
        <v>24.18</v>
      </c>
      <c r="P13" s="18">
        <v>0.9</v>
      </c>
      <c r="Q13" s="22"/>
      <c r="R13" s="8"/>
      <c r="S13" s="9"/>
    </row>
    <row r="14" spans="1:19" x14ac:dyDescent="0.35">
      <c r="A14" s="16" t="s">
        <v>37</v>
      </c>
      <c r="B14" s="17" t="s">
        <v>38</v>
      </c>
      <c r="C14" s="16">
        <v>180</v>
      </c>
      <c r="D14" s="16">
        <v>3.65</v>
      </c>
      <c r="E14" s="18">
        <f>C14*3.5/100</f>
        <v>6.3</v>
      </c>
      <c r="F14" s="16">
        <f>C14*4.1/100</f>
        <v>7.379999999999999</v>
      </c>
      <c r="G14" s="18">
        <f>C14*23.5/100</f>
        <v>42.3</v>
      </c>
      <c r="H14" s="18">
        <f t="shared" ref="H14:H16" si="2">G14*4+F14*9+E14*4</f>
        <v>260.82</v>
      </c>
      <c r="I14" s="16">
        <f>C14*0.04/100</f>
        <v>7.2000000000000008E-2</v>
      </c>
      <c r="J14" s="25">
        <v>0</v>
      </c>
      <c r="K14" s="25">
        <v>0</v>
      </c>
      <c r="L14" s="18">
        <f>C14*1.5/100</f>
        <v>2.7</v>
      </c>
      <c r="M14" s="18">
        <f>C14*24/100</f>
        <v>43.2</v>
      </c>
      <c r="N14" s="18">
        <f>C14*106/100</f>
        <v>190.8</v>
      </c>
      <c r="O14" s="18">
        <f>C14*17/100</f>
        <v>30.6</v>
      </c>
      <c r="P14" s="16">
        <f>C14*2.1/100</f>
        <v>3.78</v>
      </c>
      <c r="Q14" s="22"/>
      <c r="R14" s="8"/>
      <c r="S14" s="9"/>
    </row>
    <row r="15" spans="1:19" x14ac:dyDescent="0.35">
      <c r="A15" s="16" t="s">
        <v>39</v>
      </c>
      <c r="B15" s="24" t="s">
        <v>40</v>
      </c>
      <c r="C15" s="16">
        <v>90</v>
      </c>
      <c r="D15" s="16">
        <v>26.42</v>
      </c>
      <c r="E15" s="18">
        <f>C15*17.5/100</f>
        <v>15.75</v>
      </c>
      <c r="F15" s="16">
        <f>C15*24.9/100</f>
        <v>22.41</v>
      </c>
      <c r="G15" s="18">
        <f>C15*9/100</f>
        <v>8.1</v>
      </c>
      <c r="H15" s="16">
        <f>G15*4+F15*9+E15*4</f>
        <v>297.09000000000003</v>
      </c>
      <c r="I15" s="19">
        <f>C15*0.07/100</f>
        <v>6.3E-2</v>
      </c>
      <c r="J15" s="20">
        <v>0</v>
      </c>
      <c r="K15" s="19">
        <f>C15*0.01/100</f>
        <v>9.0000000000000011E-3</v>
      </c>
      <c r="L15" s="19">
        <f>C15*1.1/100</f>
        <v>0.9900000000000001</v>
      </c>
      <c r="M15" s="19">
        <f>C15*18/100</f>
        <v>16.2</v>
      </c>
      <c r="N15" s="19">
        <f>C15*151/100</f>
        <v>135.9</v>
      </c>
      <c r="O15" s="19">
        <f>C15*28/100</f>
        <v>25.2</v>
      </c>
      <c r="P15" s="19">
        <f>C15*1.6/100</f>
        <v>1.44</v>
      </c>
      <c r="Q15" s="22"/>
      <c r="R15" s="8"/>
      <c r="S15" s="9"/>
    </row>
    <row r="16" spans="1:19" x14ac:dyDescent="0.35">
      <c r="A16" s="16"/>
      <c r="B16" s="24" t="s">
        <v>26</v>
      </c>
      <c r="C16" s="16">
        <v>50</v>
      </c>
      <c r="D16" s="16">
        <v>2.6</v>
      </c>
      <c r="E16" s="16">
        <f>C16*7.7/100</f>
        <v>3.85</v>
      </c>
      <c r="F16" s="18">
        <f>C16*0.8/100</f>
        <v>0.4</v>
      </c>
      <c r="G16" s="16">
        <f>C16*49.5/100</f>
        <v>24.75</v>
      </c>
      <c r="H16" s="18">
        <f t="shared" si="2"/>
        <v>118</v>
      </c>
      <c r="I16" s="16">
        <f>C16*0.11/100</f>
        <v>5.5E-2</v>
      </c>
      <c r="J16" s="25">
        <v>0</v>
      </c>
      <c r="K16" s="25">
        <v>0</v>
      </c>
      <c r="L16" s="16">
        <f>C16*1.1/100</f>
        <v>0.55000000000000004</v>
      </c>
      <c r="M16" s="18">
        <f>C16*20/100</f>
        <v>10</v>
      </c>
      <c r="N16" s="18">
        <f>C16*65/100</f>
        <v>32.5</v>
      </c>
      <c r="O16" s="18">
        <f>C16*49/100</f>
        <v>24.5</v>
      </c>
      <c r="P16" s="16">
        <f>C16*1.1/100</f>
        <v>0.55000000000000004</v>
      </c>
      <c r="Q16" s="22"/>
      <c r="R16" s="8"/>
      <c r="S16" s="9"/>
    </row>
    <row r="17" spans="1:19" x14ac:dyDescent="0.35">
      <c r="A17" s="16" t="s">
        <v>41</v>
      </c>
      <c r="B17" s="24" t="s">
        <v>42</v>
      </c>
      <c r="C17" s="16">
        <v>200</v>
      </c>
      <c r="D17" s="16">
        <v>6.47</v>
      </c>
      <c r="E17" s="18">
        <v>0.67</v>
      </c>
      <c r="F17" s="18">
        <v>0.27</v>
      </c>
      <c r="G17" s="18">
        <v>20.7</v>
      </c>
      <c r="H17" s="18">
        <v>87.8</v>
      </c>
      <c r="I17" s="18">
        <v>0.01</v>
      </c>
      <c r="J17" s="18">
        <v>100</v>
      </c>
      <c r="K17" s="25">
        <v>0</v>
      </c>
      <c r="L17" s="25">
        <v>0</v>
      </c>
      <c r="M17" s="18">
        <v>13.2</v>
      </c>
      <c r="N17" s="18">
        <v>2.13</v>
      </c>
      <c r="O17" s="18">
        <v>2.67</v>
      </c>
      <c r="P17" s="18">
        <v>0.53</v>
      </c>
      <c r="Q17" s="22"/>
      <c r="R17" s="8"/>
      <c r="S17" s="9"/>
    </row>
    <row r="18" spans="1:19" x14ac:dyDescent="0.35">
      <c r="A18" s="81" t="s">
        <v>43</v>
      </c>
      <c r="B18" s="82"/>
      <c r="C18" s="31">
        <f t="shared" ref="C18:P18" si="3">SUM(C13:C17)</f>
        <v>720</v>
      </c>
      <c r="D18" s="31"/>
      <c r="E18" s="31">
        <f t="shared" si="3"/>
        <v>28.310000000000002</v>
      </c>
      <c r="F18" s="31">
        <f t="shared" si="3"/>
        <v>34.56</v>
      </c>
      <c r="G18" s="31">
        <f t="shared" si="3"/>
        <v>109.13000000000001</v>
      </c>
      <c r="H18" s="31">
        <f t="shared" si="3"/>
        <v>860.68999999999994</v>
      </c>
      <c r="I18" s="32">
        <f t="shared" si="3"/>
        <v>0.29000000000000004</v>
      </c>
      <c r="J18" s="32">
        <f t="shared" si="3"/>
        <v>108.38</v>
      </c>
      <c r="K18" s="33">
        <f t="shared" si="3"/>
        <v>9.0000000000000011E-3</v>
      </c>
      <c r="L18" s="32">
        <f t="shared" si="3"/>
        <v>6.5900000000000007</v>
      </c>
      <c r="M18" s="32">
        <f t="shared" si="3"/>
        <v>111.75</v>
      </c>
      <c r="N18" s="32">
        <f t="shared" si="3"/>
        <v>418.06</v>
      </c>
      <c r="O18" s="32">
        <f t="shared" si="3"/>
        <v>107.15</v>
      </c>
      <c r="P18" s="32">
        <f t="shared" si="3"/>
        <v>7.1999999999999993</v>
      </c>
      <c r="Q18" s="22"/>
      <c r="R18" s="8"/>
      <c r="S18" s="9"/>
    </row>
    <row r="19" spans="1:19" x14ac:dyDescent="0.3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84"/>
      <c r="P19" s="85"/>
      <c r="Q19" s="22"/>
      <c r="R19" s="8"/>
      <c r="S19" s="9"/>
    </row>
    <row r="20" spans="1:19" x14ac:dyDescent="0.35">
      <c r="A20" s="81" t="s">
        <v>44</v>
      </c>
      <c r="B20" s="82"/>
      <c r="C20" s="16"/>
      <c r="D20" s="31">
        <v>83.08</v>
      </c>
      <c r="E20" s="32">
        <f t="shared" ref="E20:P20" si="4">E11+E18</f>
        <v>43.44</v>
      </c>
      <c r="F20" s="32">
        <f t="shared" si="4"/>
        <v>48.6</v>
      </c>
      <c r="G20" s="32">
        <f t="shared" si="4"/>
        <v>181.92000000000002</v>
      </c>
      <c r="H20" s="31">
        <f t="shared" si="4"/>
        <v>1338.73</v>
      </c>
      <c r="I20" s="32">
        <f t="shared" si="4"/>
        <v>0.53100000000000003</v>
      </c>
      <c r="J20" s="32">
        <f t="shared" si="4"/>
        <v>118.38</v>
      </c>
      <c r="K20" s="32">
        <f t="shared" si="4"/>
        <v>6.109</v>
      </c>
      <c r="L20" s="32">
        <f t="shared" si="4"/>
        <v>9.5600000000000023</v>
      </c>
      <c r="M20" s="31">
        <f t="shared" si="4"/>
        <v>275.54000000000002</v>
      </c>
      <c r="N20" s="31">
        <f t="shared" si="4"/>
        <v>710.54</v>
      </c>
      <c r="O20" s="31">
        <f t="shared" si="4"/>
        <v>216.22000000000003</v>
      </c>
      <c r="P20" s="31">
        <f t="shared" si="4"/>
        <v>13.05</v>
      </c>
      <c r="Q20" s="22"/>
      <c r="R20" s="8"/>
      <c r="S20" s="9"/>
    </row>
    <row r="22" spans="1:19" x14ac:dyDescent="0.35">
      <c r="B22" t="s">
        <v>45</v>
      </c>
    </row>
  </sheetData>
  <mergeCells count="14">
    <mergeCell ref="C2:H2"/>
    <mergeCell ref="K2:P2"/>
    <mergeCell ref="A3:A4"/>
    <mergeCell ref="B3:B4"/>
    <mergeCell ref="C3:C4"/>
    <mergeCell ref="E3:G3"/>
    <mergeCell ref="H3:H4"/>
    <mergeCell ref="I3:L3"/>
    <mergeCell ref="M3:P3"/>
    <mergeCell ref="A11:B11"/>
    <mergeCell ref="A12:P12"/>
    <mergeCell ref="A18:B18"/>
    <mergeCell ref="O19:P19"/>
    <mergeCell ref="A20:B2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workbookViewId="0">
      <selection activeCell="F29" sqref="F29"/>
    </sheetView>
  </sheetViews>
  <sheetFormatPr defaultRowHeight="14.5" x14ac:dyDescent="0.35"/>
  <cols>
    <col min="1" max="1" width="9.81640625" customWidth="1"/>
    <col min="2" max="2" width="29" customWidth="1"/>
    <col min="3" max="4" width="6.7265625" customWidth="1"/>
    <col min="5" max="5" width="7.7265625" customWidth="1"/>
    <col min="6" max="6" width="7" customWidth="1"/>
    <col min="7" max="7" width="8.54296875" customWidth="1"/>
    <col min="8" max="8" width="8.81640625" customWidth="1"/>
    <col min="9" max="9" width="5.7265625" customWidth="1"/>
    <col min="10" max="10" width="6.7265625" customWidth="1"/>
    <col min="11" max="11" width="5.81640625" customWidth="1"/>
    <col min="12" max="12" width="6" customWidth="1"/>
    <col min="13" max="13" width="8.453125" customWidth="1"/>
    <col min="14" max="15" width="7" customWidth="1"/>
    <col min="16" max="16" width="6.453125" customWidth="1"/>
  </cols>
  <sheetData>
    <row r="1" spans="1:21" ht="42.75" customHeight="1" x14ac:dyDescent="0.35">
      <c r="A1" s="1" t="s">
        <v>0</v>
      </c>
      <c r="B1" s="2"/>
      <c r="C1" s="2"/>
      <c r="D1" s="2"/>
      <c r="E1" s="1" t="s">
        <v>46</v>
      </c>
      <c r="F1" s="2"/>
      <c r="I1" s="2"/>
      <c r="K1" s="3"/>
      <c r="M1" s="3"/>
      <c r="N1" s="4"/>
      <c r="O1" s="4"/>
      <c r="P1" s="4"/>
      <c r="Q1" s="2"/>
      <c r="R1" s="3"/>
      <c r="S1" s="3"/>
      <c r="T1" s="3"/>
      <c r="U1" s="3"/>
    </row>
    <row r="2" spans="1:21" ht="15.5" x14ac:dyDescent="0.35">
      <c r="A2" s="5" t="s">
        <v>47</v>
      </c>
      <c r="B2" s="5"/>
      <c r="C2" s="34"/>
      <c r="D2" s="34"/>
      <c r="E2" s="86" t="s">
        <v>3</v>
      </c>
      <c r="F2" s="86"/>
      <c r="G2" s="86"/>
      <c r="H2" s="86"/>
      <c r="I2" s="86"/>
      <c r="J2" s="6"/>
      <c r="K2" s="87"/>
      <c r="L2" s="87"/>
      <c r="M2" s="87"/>
      <c r="N2" s="87"/>
      <c r="O2" s="87"/>
      <c r="P2" s="87"/>
    </row>
    <row r="3" spans="1:21" ht="18" customHeight="1" x14ac:dyDescent="0.35">
      <c r="A3" s="88" t="s">
        <v>4</v>
      </c>
      <c r="B3" s="88" t="s">
        <v>5</v>
      </c>
      <c r="C3" s="90" t="s">
        <v>6</v>
      </c>
      <c r="D3" s="7"/>
      <c r="E3" s="92" t="s">
        <v>7</v>
      </c>
      <c r="F3" s="93"/>
      <c r="G3" s="94"/>
      <c r="H3" s="90" t="s">
        <v>48</v>
      </c>
      <c r="I3" s="92" t="s">
        <v>9</v>
      </c>
      <c r="J3" s="93"/>
      <c r="K3" s="93"/>
      <c r="L3" s="94"/>
      <c r="M3" s="92" t="s">
        <v>10</v>
      </c>
      <c r="N3" s="93"/>
      <c r="O3" s="93"/>
      <c r="P3" s="94"/>
      <c r="Q3" s="8"/>
      <c r="R3" s="8"/>
      <c r="S3" s="8"/>
      <c r="T3" s="9"/>
    </row>
    <row r="4" spans="1:21" x14ac:dyDescent="0.35">
      <c r="A4" s="89"/>
      <c r="B4" s="89"/>
      <c r="C4" s="91"/>
      <c r="D4" s="10" t="s">
        <v>11</v>
      </c>
      <c r="E4" s="11" t="s">
        <v>12</v>
      </c>
      <c r="F4" s="11" t="s">
        <v>13</v>
      </c>
      <c r="G4" s="11" t="s">
        <v>14</v>
      </c>
      <c r="H4" s="91"/>
      <c r="I4" s="11" t="s">
        <v>15</v>
      </c>
      <c r="J4" s="11" t="s">
        <v>16</v>
      </c>
      <c r="K4" s="11" t="s">
        <v>17</v>
      </c>
      <c r="L4" s="11" t="s">
        <v>18</v>
      </c>
      <c r="M4" s="11" t="s">
        <v>19</v>
      </c>
      <c r="N4" s="11" t="s">
        <v>20</v>
      </c>
      <c r="O4" s="11" t="s">
        <v>21</v>
      </c>
      <c r="P4" s="11" t="s">
        <v>22</v>
      </c>
      <c r="Q4" s="8"/>
      <c r="R4" s="8"/>
      <c r="S4" s="8"/>
      <c r="T4" s="9"/>
    </row>
    <row r="5" spans="1:21" x14ac:dyDescent="0.35">
      <c r="A5" s="12"/>
      <c r="B5" s="13"/>
      <c r="C5" s="13"/>
      <c r="D5" s="13"/>
      <c r="E5" s="13"/>
      <c r="F5" s="13"/>
      <c r="G5" s="35" t="s">
        <v>49</v>
      </c>
      <c r="H5" s="13"/>
      <c r="I5" s="13"/>
      <c r="J5" s="13"/>
      <c r="K5" s="13"/>
      <c r="L5" s="13"/>
      <c r="M5" s="13"/>
      <c r="N5" s="13"/>
      <c r="O5" s="13"/>
      <c r="P5" s="15"/>
      <c r="Q5" s="8"/>
      <c r="R5" s="8"/>
      <c r="S5" s="8"/>
      <c r="T5" s="9"/>
    </row>
    <row r="6" spans="1:21" ht="26" x14ac:dyDescent="0.35">
      <c r="A6" s="16" t="s">
        <v>35</v>
      </c>
      <c r="B6" s="17" t="s">
        <v>36</v>
      </c>
      <c r="C6" s="16">
        <v>250</v>
      </c>
      <c r="D6" s="16">
        <v>8.31</v>
      </c>
      <c r="E6" s="18">
        <f>C6*0.87/100</f>
        <v>2.1749999999999998</v>
      </c>
      <c r="F6" s="18">
        <f>C6*2.05/100</f>
        <v>5.125</v>
      </c>
      <c r="G6" s="18">
        <f>C6*6.64/100</f>
        <v>16.600000000000001</v>
      </c>
      <c r="H6" s="18">
        <f t="shared" ref="H6:H9" si="0">G6*4+F6*9+E6*4</f>
        <v>121.22500000000001</v>
      </c>
      <c r="I6" s="16">
        <v>0.09</v>
      </c>
      <c r="J6" s="18">
        <v>8.3800000000000008</v>
      </c>
      <c r="K6" s="25">
        <v>0</v>
      </c>
      <c r="L6" s="16">
        <v>2.35</v>
      </c>
      <c r="M6" s="18">
        <v>29.15</v>
      </c>
      <c r="N6" s="18">
        <v>56.73</v>
      </c>
      <c r="O6" s="18">
        <v>24.18</v>
      </c>
      <c r="P6" s="18">
        <v>0.9</v>
      </c>
      <c r="Q6" s="22"/>
      <c r="R6" s="22"/>
      <c r="S6" s="8"/>
      <c r="T6" s="9"/>
    </row>
    <row r="7" spans="1:21" x14ac:dyDescent="0.35">
      <c r="A7" s="16" t="s">
        <v>37</v>
      </c>
      <c r="B7" s="17" t="s">
        <v>38</v>
      </c>
      <c r="C7" s="16">
        <v>200</v>
      </c>
      <c r="D7" s="16">
        <v>4.0599999999999996</v>
      </c>
      <c r="E7" s="18">
        <f>C7*3.5/100</f>
        <v>7</v>
      </c>
      <c r="F7" s="18">
        <f>C7*4.1/100</f>
        <v>8.1999999999999993</v>
      </c>
      <c r="G7" s="18">
        <f>C7*23.5/100</f>
        <v>47</v>
      </c>
      <c r="H7" s="18">
        <f t="shared" si="0"/>
        <v>289.8</v>
      </c>
      <c r="I7" s="16">
        <f>C7*0.04/100</f>
        <v>0.08</v>
      </c>
      <c r="J7" s="25">
        <v>0</v>
      </c>
      <c r="K7" s="25">
        <v>0</v>
      </c>
      <c r="L7" s="18">
        <f>C7*1.5/100</f>
        <v>3</v>
      </c>
      <c r="M7" s="18">
        <f>C7*24/100</f>
        <v>48</v>
      </c>
      <c r="N7" s="18">
        <f>C7*106/100</f>
        <v>212</v>
      </c>
      <c r="O7" s="18">
        <f>C7*17/100</f>
        <v>34</v>
      </c>
      <c r="P7" s="18">
        <f>C7*2.1/100</f>
        <v>4.2</v>
      </c>
      <c r="Q7" s="22"/>
      <c r="R7" s="22"/>
      <c r="S7" s="8"/>
      <c r="T7" s="9"/>
    </row>
    <row r="8" spans="1:21" x14ac:dyDescent="0.35">
      <c r="A8" s="16" t="s">
        <v>39</v>
      </c>
      <c r="B8" s="24" t="s">
        <v>40</v>
      </c>
      <c r="C8" s="16">
        <v>100</v>
      </c>
      <c r="D8" s="16">
        <v>34.28</v>
      </c>
      <c r="E8" s="18">
        <f>C8*17.5/100</f>
        <v>17.5</v>
      </c>
      <c r="F8" s="18">
        <f>C8*24.9/100</f>
        <v>24.9</v>
      </c>
      <c r="G8" s="18">
        <f>C8*9/100</f>
        <v>9</v>
      </c>
      <c r="H8" s="18">
        <f t="shared" si="0"/>
        <v>330.1</v>
      </c>
      <c r="I8" s="19">
        <f>C8*0.07/100</f>
        <v>7.0000000000000007E-2</v>
      </c>
      <c r="J8" s="20">
        <v>0</v>
      </c>
      <c r="K8" s="19">
        <f>C8*0.01/100</f>
        <v>0.01</v>
      </c>
      <c r="L8" s="19">
        <f>C8*1.1/100</f>
        <v>1.1000000000000001</v>
      </c>
      <c r="M8" s="19">
        <f>C8*18/100</f>
        <v>18</v>
      </c>
      <c r="N8" s="19">
        <f>C8*151/100</f>
        <v>151</v>
      </c>
      <c r="O8" s="19">
        <f>C8*28/100</f>
        <v>28</v>
      </c>
      <c r="P8" s="19">
        <f>C8*1.6/100</f>
        <v>1.6</v>
      </c>
      <c r="Q8" s="22"/>
      <c r="R8" s="22"/>
      <c r="S8" s="8"/>
      <c r="T8" s="9"/>
    </row>
    <row r="9" spans="1:21" x14ac:dyDescent="0.35">
      <c r="A9" s="16"/>
      <c r="B9" s="24" t="s">
        <v>26</v>
      </c>
      <c r="C9" s="16">
        <v>50</v>
      </c>
      <c r="D9" s="16">
        <v>2.6</v>
      </c>
      <c r="E9" s="16">
        <f>C9*7.7/100</f>
        <v>3.85</v>
      </c>
      <c r="F9" s="18">
        <f>C9*0.8/100</f>
        <v>0.4</v>
      </c>
      <c r="G9" s="16">
        <f>C9*49.5/100</f>
        <v>24.75</v>
      </c>
      <c r="H9" s="18">
        <f t="shared" si="0"/>
        <v>118</v>
      </c>
      <c r="I9" s="16">
        <f>C9*0.11/100</f>
        <v>5.5E-2</v>
      </c>
      <c r="J9" s="25">
        <v>0</v>
      </c>
      <c r="K9" s="25">
        <v>0</v>
      </c>
      <c r="L9" s="16">
        <f>C9*1.1/100</f>
        <v>0.55000000000000004</v>
      </c>
      <c r="M9" s="18">
        <f>C9*20/100</f>
        <v>10</v>
      </c>
      <c r="N9" s="18">
        <f>C9*65/100</f>
        <v>32.5</v>
      </c>
      <c r="O9" s="18">
        <f>C9*49/100</f>
        <v>24.5</v>
      </c>
      <c r="P9" s="16">
        <f>C9*1.1/100</f>
        <v>0.55000000000000004</v>
      </c>
      <c r="Q9" s="22"/>
      <c r="R9" s="22"/>
      <c r="S9" s="8"/>
      <c r="T9" s="9"/>
    </row>
    <row r="10" spans="1:21" x14ac:dyDescent="0.35">
      <c r="A10" s="16" t="s">
        <v>41</v>
      </c>
      <c r="B10" s="24" t="s">
        <v>42</v>
      </c>
      <c r="C10" s="16">
        <v>200</v>
      </c>
      <c r="D10" s="16">
        <v>6.47</v>
      </c>
      <c r="E10" s="18">
        <v>0.67</v>
      </c>
      <c r="F10" s="18">
        <v>0.27</v>
      </c>
      <c r="G10" s="18">
        <v>20.7</v>
      </c>
      <c r="H10" s="18">
        <v>87.8</v>
      </c>
      <c r="I10" s="18">
        <v>0.01</v>
      </c>
      <c r="J10" s="18">
        <v>100</v>
      </c>
      <c r="K10" s="25">
        <v>0</v>
      </c>
      <c r="L10" s="25">
        <v>0</v>
      </c>
      <c r="M10" s="18">
        <v>13.2</v>
      </c>
      <c r="N10" s="18">
        <v>2.13</v>
      </c>
      <c r="O10" s="18">
        <v>2.67</v>
      </c>
      <c r="P10" s="18">
        <v>0.53</v>
      </c>
      <c r="Q10" s="22"/>
      <c r="R10" s="22"/>
      <c r="S10" s="8"/>
      <c r="T10" s="9"/>
    </row>
    <row r="11" spans="1:21" x14ac:dyDescent="0.35">
      <c r="A11" s="36"/>
      <c r="B11" s="24" t="s">
        <v>27</v>
      </c>
      <c r="C11" s="16">
        <v>90</v>
      </c>
      <c r="D11" s="16">
        <v>11.28</v>
      </c>
      <c r="E11" s="18">
        <v>21.5</v>
      </c>
      <c r="F11" s="18">
        <v>0.3</v>
      </c>
      <c r="G11" s="18">
        <v>10.3</v>
      </c>
      <c r="H11" s="18">
        <f t="shared" ref="H11" si="1">G11*4+F11*9+E11*4</f>
        <v>129.9</v>
      </c>
      <c r="I11" s="16">
        <v>0.02</v>
      </c>
      <c r="J11" s="18">
        <v>5</v>
      </c>
      <c r="K11" s="25">
        <v>0</v>
      </c>
      <c r="L11" s="18">
        <v>0.4</v>
      </c>
      <c r="M11" s="18">
        <v>19</v>
      </c>
      <c r="N11" s="18">
        <v>16</v>
      </c>
      <c r="O11" s="18">
        <v>12</v>
      </c>
      <c r="P11" s="18">
        <v>2.2999999999999998</v>
      </c>
      <c r="Q11" s="22"/>
      <c r="R11" s="22"/>
      <c r="S11" s="8"/>
      <c r="T11" s="9"/>
    </row>
    <row r="12" spans="1:21" x14ac:dyDescent="0.35">
      <c r="A12" s="81" t="s">
        <v>50</v>
      </c>
      <c r="B12" s="82"/>
      <c r="C12" s="31"/>
      <c r="D12" s="32">
        <v>67</v>
      </c>
      <c r="E12" s="31">
        <f t="shared" ref="E12:P12" si="2">SUM(E6:E11)</f>
        <v>52.695000000000007</v>
      </c>
      <c r="F12" s="31">
        <f t="shared" si="2"/>
        <v>39.194999999999993</v>
      </c>
      <c r="G12" s="32">
        <f t="shared" si="2"/>
        <v>128.35</v>
      </c>
      <c r="H12" s="32">
        <f t="shared" si="2"/>
        <v>1076.825</v>
      </c>
      <c r="I12" s="32">
        <f t="shared" si="2"/>
        <v>0.32500000000000001</v>
      </c>
      <c r="J12" s="33">
        <f t="shared" si="2"/>
        <v>113.38</v>
      </c>
      <c r="K12" s="31">
        <f t="shared" si="2"/>
        <v>0.01</v>
      </c>
      <c r="L12" s="31">
        <f t="shared" si="2"/>
        <v>7.3999999999999995</v>
      </c>
      <c r="M12" s="31">
        <f t="shared" si="2"/>
        <v>137.35000000000002</v>
      </c>
      <c r="N12" s="32">
        <f t="shared" si="2"/>
        <v>470.36</v>
      </c>
      <c r="O12" s="31">
        <f t="shared" si="2"/>
        <v>125.35000000000001</v>
      </c>
      <c r="P12" s="31">
        <f t="shared" si="2"/>
        <v>10.080000000000002</v>
      </c>
      <c r="Q12" s="22"/>
      <c r="R12" s="22"/>
      <c r="S12" s="8" t="s">
        <v>33</v>
      </c>
      <c r="T12" s="9"/>
    </row>
    <row r="13" spans="1:21" x14ac:dyDescent="0.35">
      <c r="A13" s="81" t="s">
        <v>51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2"/>
      <c r="Q13" s="22"/>
      <c r="R13" s="22"/>
      <c r="S13" s="8"/>
      <c r="T13" s="9"/>
    </row>
    <row r="14" spans="1:21" ht="26" x14ac:dyDescent="0.35">
      <c r="A14" s="16" t="s">
        <v>35</v>
      </c>
      <c r="B14" s="17" t="s">
        <v>52</v>
      </c>
      <c r="C14" s="16">
        <v>250</v>
      </c>
      <c r="D14" s="16">
        <v>10.8</v>
      </c>
      <c r="E14" s="18">
        <f>C14*0.87/100</f>
        <v>2.1749999999999998</v>
      </c>
      <c r="F14" s="18">
        <f>C14*2.05/100</f>
        <v>5.125</v>
      </c>
      <c r="G14" s="18">
        <f>C14*6.64/100</f>
        <v>16.600000000000001</v>
      </c>
      <c r="H14" s="18">
        <f t="shared" ref="H14:H17" si="3">G14*4+F14*9+E14*4</f>
        <v>121.22500000000001</v>
      </c>
      <c r="I14" s="16">
        <v>0.09</v>
      </c>
      <c r="J14" s="18">
        <v>8.3800000000000008</v>
      </c>
      <c r="K14" s="25">
        <v>0</v>
      </c>
      <c r="L14" s="16">
        <v>2.35</v>
      </c>
      <c r="M14" s="18">
        <v>29.15</v>
      </c>
      <c r="N14" s="18">
        <v>56.73</v>
      </c>
      <c r="O14" s="18">
        <v>24.18</v>
      </c>
      <c r="P14" s="18">
        <v>0.9</v>
      </c>
      <c r="Q14" s="22"/>
      <c r="R14" s="22"/>
      <c r="S14" s="8"/>
      <c r="T14" s="9"/>
    </row>
    <row r="15" spans="1:21" x14ac:dyDescent="0.35">
      <c r="A15" s="16" t="s">
        <v>37</v>
      </c>
      <c r="B15" s="17" t="s">
        <v>38</v>
      </c>
      <c r="C15" s="16">
        <v>200</v>
      </c>
      <c r="D15" s="16">
        <v>5.28</v>
      </c>
      <c r="E15" s="18">
        <f>C15*3.5/100</f>
        <v>7</v>
      </c>
      <c r="F15" s="18">
        <f>C15*4.1/100</f>
        <v>8.1999999999999993</v>
      </c>
      <c r="G15" s="18">
        <f>C15*23.5/100</f>
        <v>47</v>
      </c>
      <c r="H15" s="18">
        <f t="shared" si="3"/>
        <v>289.8</v>
      </c>
      <c r="I15" s="16">
        <f>C15*0.04/100</f>
        <v>0.08</v>
      </c>
      <c r="J15" s="25">
        <v>0</v>
      </c>
      <c r="K15" s="25">
        <v>0</v>
      </c>
      <c r="L15" s="18">
        <f>C15*1.5/100</f>
        <v>3</v>
      </c>
      <c r="M15" s="18">
        <f>C15*24/100</f>
        <v>48</v>
      </c>
      <c r="N15" s="18">
        <f>C15*106/100</f>
        <v>212</v>
      </c>
      <c r="O15" s="18">
        <f>C15*17/100</f>
        <v>34</v>
      </c>
      <c r="P15" s="18">
        <f>C15*2.1/100</f>
        <v>4.2</v>
      </c>
      <c r="Q15" s="22"/>
      <c r="R15" s="22"/>
      <c r="S15" s="8"/>
      <c r="T15" s="9"/>
    </row>
    <row r="16" spans="1:21" x14ac:dyDescent="0.35">
      <c r="A16" s="16" t="s">
        <v>39</v>
      </c>
      <c r="B16" s="24" t="s">
        <v>40</v>
      </c>
      <c r="C16" s="16">
        <v>100</v>
      </c>
      <c r="D16" s="16">
        <v>44.56</v>
      </c>
      <c r="E16" s="18">
        <f>C16*17.5/100</f>
        <v>17.5</v>
      </c>
      <c r="F16" s="18">
        <f>C16*24.9/100</f>
        <v>24.9</v>
      </c>
      <c r="G16" s="18">
        <f>C16*9/100</f>
        <v>9</v>
      </c>
      <c r="H16" s="18">
        <f t="shared" si="3"/>
        <v>330.1</v>
      </c>
      <c r="I16" s="19">
        <f>C16*0.07/100</f>
        <v>7.0000000000000007E-2</v>
      </c>
      <c r="J16" s="20">
        <v>0</v>
      </c>
      <c r="K16" s="19">
        <f>C16*0.01/100</f>
        <v>0.01</v>
      </c>
      <c r="L16" s="19">
        <f>C16*1.1/100</f>
        <v>1.1000000000000001</v>
      </c>
      <c r="M16" s="19">
        <f>C16*18/100</f>
        <v>18</v>
      </c>
      <c r="N16" s="19">
        <f>C16*151/100</f>
        <v>151</v>
      </c>
      <c r="O16" s="19">
        <f>C16*28/100</f>
        <v>28</v>
      </c>
      <c r="P16" s="19">
        <f>C16*1.6/100</f>
        <v>1.6</v>
      </c>
      <c r="Q16" s="22"/>
      <c r="R16" s="22"/>
      <c r="S16" s="8"/>
      <c r="T16" s="9"/>
    </row>
    <row r="17" spans="1:20" x14ac:dyDescent="0.35">
      <c r="A17" s="16"/>
      <c r="B17" s="24" t="s">
        <v>26</v>
      </c>
      <c r="C17" s="16">
        <v>50</v>
      </c>
      <c r="D17" s="16">
        <v>3.38</v>
      </c>
      <c r="E17" s="16">
        <f>C17*7.7/100</f>
        <v>3.85</v>
      </c>
      <c r="F17" s="18">
        <f>C17*0.8/100</f>
        <v>0.4</v>
      </c>
      <c r="G17" s="16">
        <f>C17*49.5/100</f>
        <v>24.75</v>
      </c>
      <c r="H17" s="18">
        <f t="shared" si="3"/>
        <v>118</v>
      </c>
      <c r="I17" s="16">
        <f>C17*0.11/100</f>
        <v>5.5E-2</v>
      </c>
      <c r="J17" s="25">
        <v>0</v>
      </c>
      <c r="K17" s="25">
        <v>0</v>
      </c>
      <c r="L17" s="16">
        <f>C17*1.1/100</f>
        <v>0.55000000000000004</v>
      </c>
      <c r="M17" s="18">
        <f>C17*20/100</f>
        <v>10</v>
      </c>
      <c r="N17" s="18">
        <f>C17*65/100</f>
        <v>32.5</v>
      </c>
      <c r="O17" s="18">
        <f>C17*49/100</f>
        <v>24.5</v>
      </c>
      <c r="P17" s="16">
        <f>C17*1.1/100</f>
        <v>0.55000000000000004</v>
      </c>
      <c r="Q17" s="22"/>
      <c r="R17" s="22"/>
      <c r="S17" s="8"/>
      <c r="T17" s="9"/>
    </row>
    <row r="18" spans="1:20" x14ac:dyDescent="0.35">
      <c r="A18" s="16" t="s">
        <v>41</v>
      </c>
      <c r="B18" s="24" t="s">
        <v>42</v>
      </c>
      <c r="C18" s="16">
        <v>200</v>
      </c>
      <c r="D18" s="16">
        <v>8.41</v>
      </c>
      <c r="E18" s="18">
        <v>0.67</v>
      </c>
      <c r="F18" s="18">
        <v>0.27</v>
      </c>
      <c r="G18" s="18">
        <v>20.7</v>
      </c>
      <c r="H18" s="18">
        <v>87.8</v>
      </c>
      <c r="I18" s="18">
        <v>0.01</v>
      </c>
      <c r="J18" s="18">
        <v>100</v>
      </c>
      <c r="K18" s="25">
        <v>0</v>
      </c>
      <c r="L18" s="25">
        <v>0</v>
      </c>
      <c r="M18" s="18">
        <v>13.2</v>
      </c>
      <c r="N18" s="18">
        <v>2.13</v>
      </c>
      <c r="O18" s="18">
        <v>2.67</v>
      </c>
      <c r="P18" s="18">
        <v>0.53</v>
      </c>
      <c r="Q18" s="22"/>
      <c r="R18" s="22"/>
      <c r="S18" s="8"/>
      <c r="T18" s="9"/>
    </row>
    <row r="19" spans="1:20" x14ac:dyDescent="0.35">
      <c r="A19" s="81" t="s">
        <v>43</v>
      </c>
      <c r="B19" s="82"/>
      <c r="C19" s="31"/>
      <c r="D19" s="31">
        <f>SUM(D14:D18)</f>
        <v>72.429999999999993</v>
      </c>
      <c r="E19" s="32">
        <f t="shared" ref="E19:P19" si="4">SUM(E14:E18)</f>
        <v>31.195000000000004</v>
      </c>
      <c r="F19" s="32">
        <f t="shared" si="4"/>
        <v>38.894999999999996</v>
      </c>
      <c r="G19" s="32">
        <f t="shared" si="4"/>
        <v>118.05</v>
      </c>
      <c r="H19" s="32">
        <f t="shared" si="4"/>
        <v>946.92499999999995</v>
      </c>
      <c r="I19" s="32">
        <f t="shared" si="4"/>
        <v>0.30499999999999999</v>
      </c>
      <c r="J19" s="32">
        <f t="shared" si="4"/>
        <v>108.38</v>
      </c>
      <c r="K19" s="32">
        <f t="shared" si="4"/>
        <v>0.01</v>
      </c>
      <c r="L19" s="32">
        <f t="shared" si="4"/>
        <v>6.9999999999999991</v>
      </c>
      <c r="M19" s="32">
        <f t="shared" si="4"/>
        <v>118.35000000000001</v>
      </c>
      <c r="N19" s="32">
        <f t="shared" si="4"/>
        <v>454.36</v>
      </c>
      <c r="O19" s="32">
        <f t="shared" si="4"/>
        <v>113.35000000000001</v>
      </c>
      <c r="P19" s="32">
        <f t="shared" si="4"/>
        <v>7.7800000000000011</v>
      </c>
      <c r="Q19" s="22"/>
      <c r="R19" s="22"/>
      <c r="S19" s="8"/>
      <c r="T19" s="9"/>
    </row>
    <row r="20" spans="1:20" x14ac:dyDescent="0.35">
      <c r="A20" s="95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7"/>
      <c r="Q20" s="22"/>
      <c r="R20" s="22"/>
      <c r="S20" s="8"/>
      <c r="T20" s="9"/>
    </row>
    <row r="21" spans="1:20" s="9" customFormat="1" x14ac:dyDescent="0.35">
      <c r="A21" s="98" t="s">
        <v>53</v>
      </c>
      <c r="B21" s="98"/>
      <c r="C21" s="37" t="s">
        <v>54</v>
      </c>
      <c r="D21" s="37"/>
      <c r="E21" s="38"/>
      <c r="F21" s="38"/>
      <c r="G21" s="38"/>
      <c r="H21" s="38"/>
      <c r="I21" s="38"/>
      <c r="J21" s="38"/>
      <c r="K21" s="38"/>
      <c r="L21" s="39"/>
      <c r="M21" s="39"/>
      <c r="N21" s="39"/>
      <c r="O21" s="39"/>
      <c r="P21" s="39"/>
      <c r="Q21" s="22"/>
      <c r="R21" s="22"/>
      <c r="S21" s="8"/>
    </row>
  </sheetData>
  <mergeCells count="14">
    <mergeCell ref="E2:I2"/>
    <mergeCell ref="K2:P2"/>
    <mergeCell ref="A3:A4"/>
    <mergeCell ref="B3:B4"/>
    <mergeCell ref="C3:C4"/>
    <mergeCell ref="E3:G3"/>
    <mergeCell ref="H3:H4"/>
    <mergeCell ref="I3:L3"/>
    <mergeCell ref="M3:P3"/>
    <mergeCell ref="A12:B12"/>
    <mergeCell ref="A13:P13"/>
    <mergeCell ref="A19:B19"/>
    <mergeCell ref="A20:P20"/>
    <mergeCell ref="A21:B2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" max="1" width="11.81640625" customWidth="1"/>
    <col min="2" max="2" width="17.1796875" customWidth="1"/>
    <col min="3" max="3" width="9.7265625" customWidth="1"/>
    <col min="4" max="4" width="19.453125" customWidth="1"/>
    <col min="5" max="5" width="10.1796875" customWidth="1"/>
    <col min="7" max="7" width="13.54296875" customWidth="1"/>
    <col min="9" max="9" width="10" customWidth="1"/>
    <col min="10" max="10" width="20.54296875" customWidth="1"/>
  </cols>
  <sheetData>
    <row r="1" spans="1:10" x14ac:dyDescent="0.35">
      <c r="A1" t="s">
        <v>55</v>
      </c>
      <c r="B1" s="99" t="s">
        <v>56</v>
      </c>
      <c r="C1" s="100"/>
      <c r="D1" s="101"/>
      <c r="E1" t="s">
        <v>57</v>
      </c>
      <c r="F1" s="40"/>
      <c r="I1" t="s">
        <v>58</v>
      </c>
      <c r="J1" s="41">
        <v>44820</v>
      </c>
    </row>
    <row r="2" spans="1:10" ht="15" thickBot="1" x14ac:dyDescent="0.4"/>
    <row r="3" spans="1:10" ht="15" thickBot="1" x14ac:dyDescent="0.4">
      <c r="A3" s="42" t="s">
        <v>59</v>
      </c>
      <c r="B3" s="43" t="s">
        <v>60</v>
      </c>
      <c r="C3" s="43" t="s">
        <v>4</v>
      </c>
      <c r="D3" s="43" t="s">
        <v>61</v>
      </c>
      <c r="E3" s="43" t="s">
        <v>62</v>
      </c>
      <c r="F3" s="43" t="s">
        <v>11</v>
      </c>
      <c r="G3" s="44" t="s">
        <v>63</v>
      </c>
      <c r="H3" s="44" t="s">
        <v>12</v>
      </c>
      <c r="I3" s="44" t="s">
        <v>13</v>
      </c>
      <c r="J3" s="44" t="s">
        <v>14</v>
      </c>
    </row>
    <row r="4" spans="1:10" ht="26" x14ac:dyDescent="0.35">
      <c r="A4" s="45" t="s">
        <v>64</v>
      </c>
      <c r="B4" s="48" t="s">
        <v>65</v>
      </c>
      <c r="C4" s="21" t="s">
        <v>24</v>
      </c>
      <c r="D4" s="49" t="s">
        <v>25</v>
      </c>
      <c r="E4" s="21">
        <v>180</v>
      </c>
      <c r="F4" s="21">
        <v>10.039999999999999</v>
      </c>
      <c r="G4" s="21">
        <f>E4*4.8/100</f>
        <v>8.64</v>
      </c>
      <c r="H4" s="19">
        <f>E4*13.3/100</f>
        <v>23.94</v>
      </c>
      <c r="I4" s="21">
        <f>H4*4+G4*9+J4*4</f>
        <v>195.84</v>
      </c>
      <c r="J4" s="21">
        <f>E4*3.1/100</f>
        <v>5.58</v>
      </c>
    </row>
    <row r="5" spans="1:10" x14ac:dyDescent="0.35">
      <c r="A5" s="46"/>
      <c r="B5" s="50" t="s">
        <v>66</v>
      </c>
      <c r="C5" s="51" t="s">
        <v>30</v>
      </c>
      <c r="D5" s="52" t="s">
        <v>31</v>
      </c>
      <c r="E5" s="51">
        <v>200</v>
      </c>
      <c r="F5" s="51">
        <v>1.39</v>
      </c>
      <c r="G5" s="53">
        <v>0</v>
      </c>
      <c r="H5" s="54">
        <v>14</v>
      </c>
      <c r="I5" s="54">
        <f>H5*4+G5*9+J5*4</f>
        <v>56.8</v>
      </c>
      <c r="J5" s="54">
        <v>0.2</v>
      </c>
    </row>
    <row r="6" spans="1:10" x14ac:dyDescent="0.35">
      <c r="A6" s="46"/>
      <c r="B6" s="50" t="s">
        <v>67</v>
      </c>
      <c r="C6" s="55" t="s">
        <v>67</v>
      </c>
      <c r="D6" s="56" t="s">
        <v>26</v>
      </c>
      <c r="E6" s="21">
        <v>50</v>
      </c>
      <c r="F6" s="21">
        <v>2.6</v>
      </c>
      <c r="G6" s="19">
        <f>E6*0.8/100</f>
        <v>0.4</v>
      </c>
      <c r="H6" s="21">
        <f>E6*49.5/100</f>
        <v>24.75</v>
      </c>
      <c r="I6" s="19">
        <f>H6*4+G6*9+J6*4</f>
        <v>118</v>
      </c>
      <c r="J6" s="21">
        <f>E6*7.7/100</f>
        <v>3.85</v>
      </c>
    </row>
    <row r="7" spans="1:10" x14ac:dyDescent="0.35">
      <c r="A7" s="46"/>
      <c r="B7" s="55"/>
      <c r="C7" s="23" t="s">
        <v>28</v>
      </c>
      <c r="D7" s="24" t="s">
        <v>29</v>
      </c>
      <c r="E7" s="16">
        <v>40</v>
      </c>
      <c r="F7" s="16">
        <v>7</v>
      </c>
      <c r="G7" s="16">
        <v>5.0999999999999996</v>
      </c>
      <c r="H7" s="16">
        <v>4.5999999999999996</v>
      </c>
      <c r="I7" s="16">
        <v>0.3</v>
      </c>
      <c r="J7" s="16">
        <v>63</v>
      </c>
    </row>
    <row r="8" spans="1:10" ht="15" thickBot="1" x14ac:dyDescent="0.4">
      <c r="A8" s="47"/>
      <c r="B8" s="58"/>
      <c r="C8" s="58"/>
      <c r="D8" s="59"/>
      <c r="E8" s="72"/>
      <c r="F8" s="73"/>
      <c r="G8" s="72"/>
      <c r="H8" s="72"/>
      <c r="I8" s="72"/>
      <c r="J8" s="72"/>
    </row>
    <row r="9" spans="1:10" x14ac:dyDescent="0.35">
      <c r="A9" s="45" t="s">
        <v>68</v>
      </c>
      <c r="B9" s="48" t="s">
        <v>69</v>
      </c>
      <c r="C9" s="62"/>
      <c r="D9" s="56" t="s">
        <v>27</v>
      </c>
      <c r="E9" s="21">
        <v>130</v>
      </c>
      <c r="F9" s="21">
        <v>16.260000000000002</v>
      </c>
      <c r="G9" s="19">
        <v>0.4</v>
      </c>
      <c r="H9" s="19">
        <v>9.8000000000000007</v>
      </c>
      <c r="I9" s="19">
        <f>H9*4+G9*9+J9*4</f>
        <v>44.400000000000006</v>
      </c>
      <c r="J9" s="19">
        <v>0.4</v>
      </c>
    </row>
    <row r="10" spans="1:10" x14ac:dyDescent="0.35">
      <c r="A10" s="46"/>
      <c r="B10" s="55"/>
      <c r="C10" s="55"/>
      <c r="D10" s="57"/>
      <c r="E10" s="70"/>
      <c r="F10" s="71"/>
      <c r="G10" s="70"/>
      <c r="H10" s="70"/>
      <c r="I10" s="70"/>
      <c r="J10" s="70"/>
    </row>
    <row r="11" spans="1:10" x14ac:dyDescent="0.35">
      <c r="A11" s="80"/>
      <c r="B11" s="55"/>
      <c r="C11" s="55"/>
      <c r="D11" s="57"/>
      <c r="E11" s="70"/>
      <c r="F11" s="71"/>
      <c r="G11" s="70"/>
      <c r="H11" s="70"/>
      <c r="I11" s="70"/>
      <c r="J11" s="70"/>
    </row>
    <row r="12" spans="1:10" x14ac:dyDescent="0.35">
      <c r="A12" s="46" t="s">
        <v>70</v>
      </c>
      <c r="B12" s="64" t="s">
        <v>71</v>
      </c>
      <c r="C12" s="65"/>
      <c r="D12" s="66"/>
      <c r="E12" s="74"/>
      <c r="F12" s="75"/>
      <c r="G12" s="78"/>
      <c r="H12" s="79"/>
      <c r="I12" s="79"/>
      <c r="J12" s="79"/>
    </row>
    <row r="13" spans="1:10" ht="39" x14ac:dyDescent="0.35">
      <c r="A13" s="46"/>
      <c r="B13" s="50" t="s">
        <v>72</v>
      </c>
      <c r="C13" s="16" t="s">
        <v>35</v>
      </c>
      <c r="D13" s="17" t="s">
        <v>36</v>
      </c>
      <c r="E13" s="16">
        <v>200</v>
      </c>
      <c r="F13" s="16">
        <v>6.65</v>
      </c>
      <c r="G13" s="18">
        <f>E13*2.05/100</f>
        <v>4.0999999999999996</v>
      </c>
      <c r="H13" s="18">
        <f>E13*6.64/100</f>
        <v>13.28</v>
      </c>
      <c r="I13" s="18">
        <f>H13*4+G13*9+J13*4</f>
        <v>96.97999999999999</v>
      </c>
      <c r="J13" s="18">
        <f>E13*0.87/100</f>
        <v>1.74</v>
      </c>
    </row>
    <row r="14" spans="1:10" x14ac:dyDescent="0.35">
      <c r="A14" s="46"/>
      <c r="B14" s="50" t="s">
        <v>73</v>
      </c>
      <c r="C14" s="16" t="s">
        <v>39</v>
      </c>
      <c r="D14" s="24" t="s">
        <v>40</v>
      </c>
      <c r="E14" s="16">
        <v>90</v>
      </c>
      <c r="F14" s="16">
        <v>26.42</v>
      </c>
      <c r="G14" s="16">
        <f>E14*24.9/100</f>
        <v>22.41</v>
      </c>
      <c r="H14" s="18">
        <f>E14*9/100</f>
        <v>8.1</v>
      </c>
      <c r="I14" s="16">
        <f>H14*4+G14*9+J14*4</f>
        <v>297.09000000000003</v>
      </c>
      <c r="J14" s="18">
        <f>E14*17.5/100</f>
        <v>15.75</v>
      </c>
    </row>
    <row r="15" spans="1:10" ht="26" x14ac:dyDescent="0.35">
      <c r="A15" s="46"/>
      <c r="B15" s="50" t="s">
        <v>74</v>
      </c>
      <c r="C15" s="16" t="s">
        <v>37</v>
      </c>
      <c r="D15" s="17" t="s">
        <v>38</v>
      </c>
      <c r="E15" s="16">
        <v>180</v>
      </c>
      <c r="F15" s="16">
        <v>3.65</v>
      </c>
      <c r="G15" s="16">
        <f>E15*4.1/100</f>
        <v>7.379999999999999</v>
      </c>
      <c r="H15" s="18">
        <f>E15*23.5/100</f>
        <v>42.3</v>
      </c>
      <c r="I15" s="18">
        <f>H15*4+G15*9+J15*4</f>
        <v>260.82</v>
      </c>
      <c r="J15" s="18">
        <f>E15*3.5/100</f>
        <v>6.3</v>
      </c>
    </row>
    <row r="16" spans="1:10" x14ac:dyDescent="0.35">
      <c r="A16" s="46"/>
      <c r="B16" s="50" t="s">
        <v>75</v>
      </c>
      <c r="C16" s="55" t="s">
        <v>41</v>
      </c>
      <c r="D16" s="24" t="s">
        <v>42</v>
      </c>
      <c r="E16" s="16">
        <v>200</v>
      </c>
      <c r="F16" s="16">
        <v>6.47</v>
      </c>
      <c r="G16" s="18">
        <v>0.27</v>
      </c>
      <c r="H16" s="18">
        <v>20.7</v>
      </c>
      <c r="I16" s="18">
        <v>87.8</v>
      </c>
      <c r="J16" s="18">
        <v>0.67</v>
      </c>
    </row>
    <row r="17" spans="1:10" x14ac:dyDescent="0.35">
      <c r="A17" s="46"/>
      <c r="B17" s="50" t="s">
        <v>76</v>
      </c>
      <c r="C17" s="55" t="s">
        <v>67</v>
      </c>
      <c r="D17" s="24" t="s">
        <v>26</v>
      </c>
      <c r="E17" s="16">
        <v>50</v>
      </c>
      <c r="F17" s="16">
        <v>2.6</v>
      </c>
      <c r="G17" s="18">
        <f>E17*0.8/100</f>
        <v>0.4</v>
      </c>
      <c r="H17" s="16">
        <f>E17*49.5/100</f>
        <v>24.75</v>
      </c>
      <c r="I17" s="18">
        <f>H17*4+G17*9+J17*4</f>
        <v>118</v>
      </c>
      <c r="J17" s="16">
        <f>E17*7.7/100</f>
        <v>3.85</v>
      </c>
    </row>
    <row r="18" spans="1:10" x14ac:dyDescent="0.35">
      <c r="A18" s="46"/>
      <c r="B18" s="50"/>
      <c r="C18" s="55"/>
      <c r="D18" s="57"/>
      <c r="E18" s="70"/>
      <c r="F18" s="71"/>
      <c r="G18" s="76"/>
      <c r="H18" s="77"/>
      <c r="I18" s="77"/>
      <c r="J18" s="77"/>
    </row>
    <row r="19" spans="1:10" x14ac:dyDescent="0.35">
      <c r="A19" s="46"/>
      <c r="B19" s="67"/>
      <c r="C19" s="67"/>
      <c r="D19" s="68"/>
      <c r="E19" s="63"/>
      <c r="F19" s="69"/>
      <c r="G19" s="63"/>
      <c r="H19" s="63"/>
      <c r="I19" s="63"/>
      <c r="J19" s="63"/>
    </row>
    <row r="20" spans="1:10" ht="15" thickBot="1" x14ac:dyDescent="0.4">
      <c r="A20" s="47"/>
      <c r="B20" s="58"/>
      <c r="C20" s="58"/>
      <c r="D20" s="59"/>
      <c r="E20" s="60"/>
      <c r="F20" s="61"/>
      <c r="G20" s="60"/>
      <c r="H20" s="60"/>
      <c r="I20" s="60"/>
      <c r="J20" s="60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15E19E2838EF349975157D79D891917" ma:contentTypeVersion="0" ma:contentTypeDescription="Создание документа." ma:contentTypeScope="" ma:versionID="0f31ebce1eb093eefb76d5d719a19d4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9C41D8-AF24-48B2-877D-E90F06BA62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54343E2-4D01-4C06-920C-65C73F3083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6BABA9-EA86-401E-A435-89FCA8283D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2022-09-17T04:58:04Z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0x010100615E19E2838EF349975157D79D891917</vt:lpwstr>
  </property>
</Properties>
</file>