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3"/>
  <c r="H15"/>
  <c r="J15" s="1"/>
  <c r="G15"/>
  <c r="I13"/>
  <c r="H13"/>
  <c r="J13" s="1"/>
  <c r="G13"/>
  <c r="I5"/>
  <c r="G5"/>
  <c r="J5"/>
  <c r="H4"/>
  <c r="I4" s="1"/>
  <c r="G4"/>
  <c r="J4"/>
  <c r="J17"/>
  <c r="H17"/>
  <c r="G17"/>
  <c r="I6"/>
  <c r="G6"/>
  <c r="J6"/>
  <c r="H6" s="1"/>
  <c r="I17" l="1"/>
  <c r="D20" i="2" l="1"/>
  <c r="H19"/>
  <c r="P18"/>
  <c r="O18"/>
  <c r="N18"/>
  <c r="M18"/>
  <c r="L18"/>
  <c r="I18"/>
  <c r="G18"/>
  <c r="H18" s="1"/>
  <c r="F18"/>
  <c r="E18"/>
  <c r="P16"/>
  <c r="O16"/>
  <c r="N16"/>
  <c r="M16"/>
  <c r="L16"/>
  <c r="J16"/>
  <c r="I16"/>
  <c r="I20" s="1"/>
  <c r="F16"/>
  <c r="E16"/>
  <c r="H16" s="1"/>
  <c r="P15"/>
  <c r="P20" s="1"/>
  <c r="O15"/>
  <c r="O20" s="1"/>
  <c r="N15"/>
  <c r="N20" s="1"/>
  <c r="M15"/>
  <c r="M20" s="1"/>
  <c r="L15"/>
  <c r="L20" s="1"/>
  <c r="K15"/>
  <c r="K20" s="1"/>
  <c r="J15"/>
  <c r="J20" s="1"/>
  <c r="G15"/>
  <c r="G20" s="1"/>
  <c r="F15"/>
  <c r="H15" s="1"/>
  <c r="H20" s="1"/>
  <c r="E15"/>
  <c r="E20" s="1"/>
  <c r="D13"/>
  <c r="H12"/>
  <c r="P10"/>
  <c r="O10"/>
  <c r="N10"/>
  <c r="M10"/>
  <c r="L10"/>
  <c r="I10"/>
  <c r="G10"/>
  <c r="F10"/>
  <c r="H10" s="1"/>
  <c r="E10"/>
  <c r="P9"/>
  <c r="O9"/>
  <c r="N9"/>
  <c r="M9"/>
  <c r="L9"/>
  <c r="I9"/>
  <c r="G9"/>
  <c r="F9"/>
  <c r="H9" s="1"/>
  <c r="E9"/>
  <c r="P7"/>
  <c r="O7"/>
  <c r="N7"/>
  <c r="M7"/>
  <c r="L7"/>
  <c r="J7"/>
  <c r="I7"/>
  <c r="I13" s="1"/>
  <c r="F7"/>
  <c r="H7" s="1"/>
  <c r="E7"/>
  <c r="P6"/>
  <c r="P13" s="1"/>
  <c r="O6"/>
  <c r="O13" s="1"/>
  <c r="N6"/>
  <c r="N13" s="1"/>
  <c r="M6"/>
  <c r="M13" s="1"/>
  <c r="L6"/>
  <c r="L13" s="1"/>
  <c r="K6"/>
  <c r="K13" s="1"/>
  <c r="J6"/>
  <c r="J13" s="1"/>
  <c r="G6"/>
  <c r="G13" s="1"/>
  <c r="F6"/>
  <c r="F13" s="1"/>
  <c r="E6"/>
  <c r="E13" s="1"/>
  <c r="H6" l="1"/>
  <c r="H13" s="1"/>
  <c r="F20"/>
  <c r="C17" i="1" l="1"/>
  <c r="H16"/>
  <c r="P15"/>
  <c r="O15"/>
  <c r="N15"/>
  <c r="M15"/>
  <c r="L15"/>
  <c r="I15"/>
  <c r="G15"/>
  <c r="H15" s="1"/>
  <c r="F15"/>
  <c r="E15"/>
  <c r="P13"/>
  <c r="O13"/>
  <c r="N13"/>
  <c r="M13"/>
  <c r="L13"/>
  <c r="J13"/>
  <c r="I13"/>
  <c r="I17" s="1"/>
  <c r="F13"/>
  <c r="H13" s="1"/>
  <c r="E13"/>
  <c r="P12"/>
  <c r="P17" s="1"/>
  <c r="O12"/>
  <c r="O17" s="1"/>
  <c r="N12"/>
  <c r="N17" s="1"/>
  <c r="M12"/>
  <c r="M17" s="1"/>
  <c r="L12"/>
  <c r="L17" s="1"/>
  <c r="K12"/>
  <c r="K17" s="1"/>
  <c r="J12"/>
  <c r="J17" s="1"/>
  <c r="G12"/>
  <c r="G17" s="1"/>
  <c r="F12"/>
  <c r="F17" s="1"/>
  <c r="E12"/>
  <c r="E17" s="1"/>
  <c r="C9"/>
  <c r="K8"/>
  <c r="K9" s="1"/>
  <c r="K19" s="1"/>
  <c r="J8"/>
  <c r="J9" s="1"/>
  <c r="J19" s="1"/>
  <c r="I8"/>
  <c r="H8"/>
  <c r="F8"/>
  <c r="E8"/>
  <c r="P7"/>
  <c r="O7"/>
  <c r="N7"/>
  <c r="M7"/>
  <c r="L7"/>
  <c r="I7"/>
  <c r="G7"/>
  <c r="H7" s="1"/>
  <c r="F7"/>
  <c r="E7"/>
  <c r="P6"/>
  <c r="P9" s="1"/>
  <c r="P19" s="1"/>
  <c r="O6"/>
  <c r="O9" s="1"/>
  <c r="O19" s="1"/>
  <c r="N6"/>
  <c r="N9" s="1"/>
  <c r="N19" s="1"/>
  <c r="M6"/>
  <c r="M9" s="1"/>
  <c r="M19" s="1"/>
  <c r="L6"/>
  <c r="L9" s="1"/>
  <c r="L19" s="1"/>
  <c r="I6"/>
  <c r="I9" s="1"/>
  <c r="I19" s="1"/>
  <c r="G6"/>
  <c r="G9" s="1"/>
  <c r="F6"/>
  <c r="F9" s="1"/>
  <c r="F19" s="1"/>
  <c r="E6"/>
  <c r="E9" s="1"/>
  <c r="E19" s="1"/>
  <c r="G19" l="1"/>
  <c r="H6"/>
  <c r="H9" s="1"/>
  <c r="H19" s="1"/>
  <c r="H12"/>
  <c r="H17" s="1"/>
</calcChain>
</file>

<file path=xl/sharedStrings.xml><?xml version="1.0" encoding="utf-8"?>
<sst xmlns="http://schemas.openxmlformats.org/spreadsheetml/2006/main" count="132" uniqueCount="72">
  <si>
    <t>Меню на "______"__________________2022г.</t>
  </si>
  <si>
    <t>Утверждаю: Директор МБОУ Первомайская СОШ Ладик Е.В.___________</t>
  </si>
  <si>
    <t>Возрастная категория: 7-10 лет.</t>
  </si>
  <si>
    <t>День: четверг.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</si>
  <si>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</si>
  <si>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</si>
  <si>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</si>
  <si>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</si>
  <si>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</si>
  <si>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</si>
  <si>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</si>
  <si>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</si>
  <si>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</si>
  <si>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</si>
  <si>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</si>
  <si>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</si>
  <si>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</si>
  <si>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</si>
  <si>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</si>
  <si>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</si>
  <si>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</si>
  <si>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</si>
  <si>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</si>
  <si>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</si>
  <si>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121/2008г</t>
  </si>
  <si>
    <t>Каша гречневая на  молоке (вязкая)</t>
  </si>
  <si>
    <t>Хлеб пшеничный</t>
  </si>
  <si>
    <t>149/2008г</t>
  </si>
  <si>
    <t>Какао с молоком</t>
  </si>
  <si>
    <t>ИТОГО ЗА ЗАВТРАК:</t>
  </si>
  <si>
    <t xml:space="preserve"> </t>
  </si>
  <si>
    <t>ОБЕД</t>
  </si>
  <si>
    <t>65/2013г</t>
  </si>
  <si>
    <t>Суп картофельный с клёцками</t>
  </si>
  <si>
    <t>92/2008г</t>
  </si>
  <si>
    <t>Картофельное пюре</t>
  </si>
  <si>
    <t>Суфле из птицы</t>
  </si>
  <si>
    <t>153/2008г</t>
  </si>
  <si>
    <t>Компот из сухофруктов</t>
  </si>
  <si>
    <t>ИТОГО ЗА ОБЕД:</t>
  </si>
  <si>
    <t>ИТОГО ЗА ДЕНЬ:</t>
  </si>
  <si>
    <t>Шеф-повар_________________________________Дьячкова С.С.</t>
  </si>
  <si>
    <t>Утверждаю: Директор МБОУ Первомайская СОШ Ладик Е.В._______________</t>
  </si>
  <si>
    <t>Возрастная категория: 11 лет и старше.</t>
  </si>
  <si>
    <t>ОБЕД многодетные, малообеспеченные, ОВЗ</t>
  </si>
  <si>
    <t>Хлеб ржано-пшеничный</t>
  </si>
  <si>
    <t>Печенье</t>
  </si>
  <si>
    <t>ИТОГО ЗА обед:</t>
  </si>
  <si>
    <t>ОБЕД платники</t>
  </si>
  <si>
    <t xml:space="preserve">       Шеф-повар_________________________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</si>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</sst>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9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1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2" fontId="5" fillId="2" borderId="8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3" borderId="4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49" fontId="0" fillId="3" borderId="8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2" borderId="14" xfId="0" applyFill="1" applyBorder="1"/>
    <xf numFmtId="0" fontId="0" fillId="0" borderId="16" xfId="0" applyBorder="1"/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5" fillId="2" borderId="8" xfId="0" applyFont="1" applyFill="1" applyBorder="1" applyAlignment="1">
      <alignment horizontal="left" vertical="center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9" fillId="2" borderId="7" xfId="0" applyNumberFormat="1" applyFont="1" applyFill="1" applyBorder="1" applyAlignment="1">
      <alignment horizontal="center" vertical="top" wrapText="1"/>
    </xf>
    <xf numFmtId="2" fontId="9" fillId="2" borderId="7" xfId="0" applyNumberFormat="1" applyFont="1" applyFill="1" applyBorder="1" applyAlignment="1">
      <alignment horizontal="center" vertical="top" wrapText="1"/>
    </xf>
    <xf numFmtId="1" fontId="9" fillId="2" borderId="8" xfId="0" applyNumberFormat="1" applyFont="1" applyFill="1" applyBorder="1" applyAlignment="1">
      <alignment horizontal="center" vertical="top" wrapText="1"/>
    </xf>
    <xf numFmtId="2" fontId="9" fillId="2" borderId="8" xfId="0" applyNumberFormat="1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workbookViewId="0">
      <selection activeCell="A16" sqref="A16:H16"/>
    </sheetView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8.7109375" customWidth="1"/>
    <col min="9" max="9" width="5.7109375" customWidth="1"/>
    <col min="10" max="10" width="6" customWidth="1"/>
    <col min="11" max="11" width="5.85546875" customWidth="1"/>
    <col min="12" max="12" width="6" customWidth="1"/>
    <col min="13" max="13" width="7.28515625" customWidth="1"/>
    <col min="14" max="14" width="9.85546875" customWidth="1"/>
    <col min="15" max="15" width="7" customWidth="1"/>
    <col min="16" max="16" width="6.42578125" customWidth="1"/>
  </cols>
  <sheetData>
    <row r="1" spans="1:19" ht="43.5" customHeight="1">
      <c r="A1" s="1" t="s">
        <v>0</v>
      </c>
      <c r="B1" s="2"/>
      <c r="C1" s="2"/>
      <c r="D1" s="2"/>
      <c r="E1" s="1" t="s">
        <v>1</v>
      </c>
      <c r="F1" s="2"/>
      <c r="I1" s="2"/>
      <c r="L1" s="3"/>
      <c r="M1" s="4"/>
      <c r="N1" s="4"/>
      <c r="O1" s="4"/>
      <c r="P1" s="2"/>
      <c r="Q1" s="3"/>
    </row>
    <row r="2" spans="1:19" ht="15.75">
      <c r="A2" s="5" t="s">
        <v>2</v>
      </c>
      <c r="B2" s="5"/>
      <c r="C2" s="6" t="s">
        <v>3</v>
      </c>
      <c r="D2" s="6"/>
      <c r="E2" s="6"/>
      <c r="F2" s="6"/>
      <c r="G2" s="6"/>
      <c r="H2" s="6"/>
      <c r="I2" s="7"/>
      <c r="J2" s="7"/>
      <c r="K2" s="8"/>
      <c r="L2" s="8"/>
      <c r="M2" s="8"/>
      <c r="N2" s="8"/>
      <c r="O2" s="8"/>
      <c r="P2" s="8"/>
    </row>
    <row r="3" spans="1:19" ht="18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15"/>
      <c r="R3" s="15"/>
      <c r="S3" s="16"/>
    </row>
    <row r="4" spans="1:19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15"/>
      <c r="R4" s="15"/>
      <c r="S4" s="16"/>
    </row>
    <row r="5" spans="1:19">
      <c r="A5" s="21"/>
      <c r="B5" s="22"/>
      <c r="C5" s="22"/>
      <c r="D5" s="22"/>
      <c r="E5" s="22"/>
      <c r="F5" s="22"/>
      <c r="G5" s="23" t="s">
        <v>23</v>
      </c>
      <c r="H5" s="22"/>
      <c r="I5" s="22"/>
      <c r="J5" s="22"/>
      <c r="K5" s="22"/>
      <c r="L5" s="22"/>
      <c r="M5" s="22"/>
      <c r="N5" s="22"/>
      <c r="O5" s="22"/>
      <c r="P5" s="24"/>
      <c r="Q5" s="15"/>
      <c r="R5" s="15"/>
      <c r="S5" s="16"/>
    </row>
    <row r="6" spans="1:19" ht="25.5">
      <c r="A6" s="25" t="s">
        <v>24</v>
      </c>
      <c r="B6" s="26" t="s">
        <v>25</v>
      </c>
      <c r="C6" s="25">
        <v>180</v>
      </c>
      <c r="D6" s="25">
        <v>14.11</v>
      </c>
      <c r="E6" s="27">
        <f>C6*3/100</f>
        <v>5.4</v>
      </c>
      <c r="F6" s="25">
        <f>C6*4.7/100</f>
        <v>8.4600000000000009</v>
      </c>
      <c r="G6" s="27">
        <f>C6*15.5/100</f>
        <v>27.9</v>
      </c>
      <c r="H6" s="25">
        <f>G6*4+F6*9+E6*4</f>
        <v>209.34</v>
      </c>
      <c r="I6" s="25">
        <f>C6*0.08/100</f>
        <v>0.14400000000000002</v>
      </c>
      <c r="J6" s="28">
        <v>0</v>
      </c>
      <c r="K6" s="28">
        <v>0</v>
      </c>
      <c r="L6" s="25">
        <f>C6*0.9/100</f>
        <v>1.62</v>
      </c>
      <c r="M6" s="27">
        <f>C6*12/100</f>
        <v>21.6</v>
      </c>
      <c r="N6" s="27">
        <f>C6*72/100</f>
        <v>129.6</v>
      </c>
      <c r="O6" s="27">
        <f>C6*49/100</f>
        <v>88.2</v>
      </c>
      <c r="P6" s="25">
        <f>C6*1.6/100</f>
        <v>2.88</v>
      </c>
      <c r="Q6" s="29"/>
      <c r="R6" s="15"/>
      <c r="S6" s="16"/>
    </row>
    <row r="7" spans="1:19">
      <c r="A7" s="30"/>
      <c r="B7" s="31" t="s">
        <v>26</v>
      </c>
      <c r="C7" s="25">
        <v>25</v>
      </c>
      <c r="D7" s="25">
        <v>1.34</v>
      </c>
      <c r="E7" s="25">
        <f>C7*7.7/100</f>
        <v>1.925</v>
      </c>
      <c r="F7" s="27">
        <f>C7*0.8/100</f>
        <v>0.2</v>
      </c>
      <c r="G7" s="25">
        <f>C7*49.5/100</f>
        <v>12.375</v>
      </c>
      <c r="H7" s="27">
        <f t="shared" ref="H7" si="0">G7*4+F7*9+E7*4</f>
        <v>59</v>
      </c>
      <c r="I7" s="25">
        <f>C7*0.11/100</f>
        <v>2.75E-2</v>
      </c>
      <c r="J7" s="28">
        <v>0</v>
      </c>
      <c r="K7" s="28">
        <v>0</v>
      </c>
      <c r="L7" s="25">
        <f>C7*1.1/100</f>
        <v>0.27500000000000002</v>
      </c>
      <c r="M7" s="27">
        <f>C7*20/100</f>
        <v>5</v>
      </c>
      <c r="N7" s="27">
        <f>C7*65/100</f>
        <v>16.25</v>
      </c>
      <c r="O7" s="27">
        <f>C7*49/100</f>
        <v>12.25</v>
      </c>
      <c r="P7" s="25">
        <f>C7*1.1/100</f>
        <v>0.27500000000000002</v>
      </c>
      <c r="Q7" s="29"/>
      <c r="R7" s="15"/>
      <c r="S7" s="16"/>
    </row>
    <row r="8" spans="1:19">
      <c r="A8" s="32" t="s">
        <v>27</v>
      </c>
      <c r="B8" s="31" t="s">
        <v>28</v>
      </c>
      <c r="C8" s="25">
        <v>200</v>
      </c>
      <c r="D8" s="25">
        <v>8.5399999999999991</v>
      </c>
      <c r="E8" s="27">
        <f>4.9*C8/100</f>
        <v>9.8000000000000007</v>
      </c>
      <c r="F8" s="27">
        <f>5*C8/100</f>
        <v>10</v>
      </c>
      <c r="G8" s="27">
        <v>45</v>
      </c>
      <c r="H8" s="27">
        <f>194.6*C8/100</f>
        <v>389.2</v>
      </c>
      <c r="I8" s="25">
        <f>0.06*C8/100</f>
        <v>0.12</v>
      </c>
      <c r="J8" s="25">
        <f>0.54*C8/100</f>
        <v>1.08</v>
      </c>
      <c r="K8" s="25">
        <f>0.04*C8/100</f>
        <v>0.08</v>
      </c>
      <c r="L8" s="27">
        <v>0.8</v>
      </c>
      <c r="M8" s="27">
        <v>344.4</v>
      </c>
      <c r="N8" s="27">
        <v>356.8</v>
      </c>
      <c r="O8" s="27">
        <v>49.6</v>
      </c>
      <c r="P8" s="27">
        <v>2</v>
      </c>
      <c r="Q8" s="29"/>
      <c r="R8" s="15"/>
      <c r="S8" s="16"/>
    </row>
    <row r="9" spans="1:19">
      <c r="A9" s="33" t="s">
        <v>29</v>
      </c>
      <c r="B9" s="34"/>
      <c r="C9" s="35">
        <f t="shared" ref="C9:P9" si="1">SUM(C6:C8)</f>
        <v>405</v>
      </c>
      <c r="D9" s="35"/>
      <c r="E9" s="35">
        <f t="shared" si="1"/>
        <v>17.125</v>
      </c>
      <c r="F9" s="36">
        <f t="shared" si="1"/>
        <v>18.66</v>
      </c>
      <c r="G9" s="36">
        <f t="shared" si="1"/>
        <v>85.275000000000006</v>
      </c>
      <c r="H9" s="36">
        <f t="shared" si="1"/>
        <v>657.54</v>
      </c>
      <c r="I9" s="36">
        <f t="shared" si="1"/>
        <v>0.29149999999999998</v>
      </c>
      <c r="J9" s="35">
        <f t="shared" si="1"/>
        <v>1.08</v>
      </c>
      <c r="K9" s="35">
        <f t="shared" si="1"/>
        <v>0.08</v>
      </c>
      <c r="L9" s="36">
        <f t="shared" si="1"/>
        <v>2.6950000000000003</v>
      </c>
      <c r="M9" s="36">
        <f t="shared" si="1"/>
        <v>371</v>
      </c>
      <c r="N9" s="36">
        <f t="shared" si="1"/>
        <v>502.65</v>
      </c>
      <c r="O9" s="36">
        <f t="shared" si="1"/>
        <v>150.05000000000001</v>
      </c>
      <c r="P9" s="36">
        <f t="shared" si="1"/>
        <v>5.1549999999999994</v>
      </c>
      <c r="Q9" s="29"/>
      <c r="R9" s="15" t="s">
        <v>30</v>
      </c>
      <c r="S9" s="16"/>
    </row>
    <row r="10" spans="1:19">
      <c r="A10" s="33" t="s">
        <v>31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4"/>
      <c r="Q10" s="29"/>
      <c r="R10" s="15"/>
      <c r="S10" s="16"/>
    </row>
    <row r="11" spans="1:19">
      <c r="A11" s="25"/>
      <c r="Q11" s="29"/>
      <c r="R11" s="15"/>
      <c r="S11" s="16"/>
    </row>
    <row r="12" spans="1:19">
      <c r="A12" s="25" t="s">
        <v>32</v>
      </c>
      <c r="B12" s="26" t="s">
        <v>33</v>
      </c>
      <c r="C12" s="25">
        <v>200</v>
      </c>
      <c r="D12" s="25">
        <v>4.3899999999999997</v>
      </c>
      <c r="E12" s="27">
        <f>C12*0.84/100</f>
        <v>1.68</v>
      </c>
      <c r="F12" s="27">
        <f>C12*1.34/100</f>
        <v>2.68</v>
      </c>
      <c r="G12" s="27">
        <f>C12*4.85/100</f>
        <v>9.6999999999999993</v>
      </c>
      <c r="H12" s="27">
        <f t="shared" ref="H12:H16" si="2">G12*4+F12*9+E12*4</f>
        <v>69.64</v>
      </c>
      <c r="I12" s="28">
        <v>0</v>
      </c>
      <c r="J12" s="27">
        <f>C12*0.74/100</f>
        <v>1.48</v>
      </c>
      <c r="K12" s="25">
        <f>C12*0.46/100</f>
        <v>0.92</v>
      </c>
      <c r="L12" s="27">
        <f>C12*0.04/100</f>
        <v>0.08</v>
      </c>
      <c r="M12" s="27">
        <f>C12*33/100</f>
        <v>66</v>
      </c>
      <c r="N12" s="27">
        <f>C12*5.65/100</f>
        <v>11.3</v>
      </c>
      <c r="O12" s="27">
        <f>C12*2.86/100</f>
        <v>5.72</v>
      </c>
      <c r="P12" s="27">
        <f>C12*0.31/100</f>
        <v>0.62</v>
      </c>
      <c r="Q12" s="29"/>
      <c r="R12" s="15"/>
      <c r="S12" s="16"/>
    </row>
    <row r="13" spans="1:19">
      <c r="A13" s="25" t="s">
        <v>34</v>
      </c>
      <c r="B13" s="31" t="s">
        <v>35</v>
      </c>
      <c r="C13" s="38">
        <v>180</v>
      </c>
      <c r="D13" s="38">
        <v>13.59</v>
      </c>
      <c r="E13" s="27">
        <f>C13*2.1/100</f>
        <v>3.78</v>
      </c>
      <c r="F13" s="27">
        <f>C13*4.5/100</f>
        <v>8.1</v>
      </c>
      <c r="G13" s="27">
        <v>17.28</v>
      </c>
      <c r="H13" s="27">
        <f t="shared" si="2"/>
        <v>157.13999999999999</v>
      </c>
      <c r="I13" s="25">
        <f>C13*0.1/100</f>
        <v>0.18</v>
      </c>
      <c r="J13" s="25">
        <f>C13*3.7/100</f>
        <v>6.66</v>
      </c>
      <c r="K13" s="27">
        <v>0.04</v>
      </c>
      <c r="L13" s="25">
        <f>C13*0.1/100</f>
        <v>0.18</v>
      </c>
      <c r="M13" s="27">
        <f>C13*27/100</f>
        <v>48.6</v>
      </c>
      <c r="N13" s="27">
        <f>C13*56/100</f>
        <v>100.8</v>
      </c>
      <c r="O13" s="27">
        <f>C13*20/100</f>
        <v>36</v>
      </c>
      <c r="P13" s="27">
        <f>C13*0.7/100</f>
        <v>1.2599999999999998</v>
      </c>
      <c r="Q13" s="29"/>
      <c r="R13" s="15"/>
      <c r="S13" s="16"/>
    </row>
    <row r="14" spans="1:19">
      <c r="A14" s="39">
        <v>100</v>
      </c>
      <c r="B14" s="40" t="s">
        <v>36</v>
      </c>
      <c r="C14" s="39">
        <v>80</v>
      </c>
      <c r="D14" s="39">
        <v>33.380000000000003</v>
      </c>
      <c r="E14" s="39">
        <v>15</v>
      </c>
      <c r="F14" s="39">
        <v>19.899999999999999</v>
      </c>
      <c r="G14" s="39">
        <v>4.5599999999999996</v>
      </c>
      <c r="H14" s="39">
        <v>333.73</v>
      </c>
      <c r="I14" s="41">
        <v>0.17</v>
      </c>
      <c r="J14" s="41">
        <v>0.2</v>
      </c>
      <c r="K14" s="41">
        <v>7.0000000000000007E-2</v>
      </c>
      <c r="L14" s="41">
        <v>1.8</v>
      </c>
      <c r="M14" s="41">
        <v>35.590000000000003</v>
      </c>
      <c r="N14" s="41">
        <v>3.44</v>
      </c>
      <c r="O14" s="41">
        <v>49.97</v>
      </c>
      <c r="P14" s="41">
        <v>0.59</v>
      </c>
      <c r="Q14" s="29"/>
      <c r="R14" s="15"/>
      <c r="S14" s="16"/>
    </row>
    <row r="15" spans="1:19">
      <c r="A15" s="25"/>
      <c r="B15" s="31" t="s">
        <v>26</v>
      </c>
      <c r="C15" s="25">
        <v>25</v>
      </c>
      <c r="D15" s="25">
        <v>1.34</v>
      </c>
      <c r="E15" s="25">
        <f>C15*7.7/100</f>
        <v>1.925</v>
      </c>
      <c r="F15" s="27">
        <f>C15*0.8/100</f>
        <v>0.2</v>
      </c>
      <c r="G15" s="25">
        <f>C15*49.5/100</f>
        <v>12.375</v>
      </c>
      <c r="H15" s="27">
        <f t="shared" si="2"/>
        <v>59</v>
      </c>
      <c r="I15" s="25">
        <f>C15*0.11/100</f>
        <v>2.75E-2</v>
      </c>
      <c r="J15" s="28">
        <v>0</v>
      </c>
      <c r="K15" s="28">
        <v>0</v>
      </c>
      <c r="L15" s="25">
        <f>C15*1.1/100</f>
        <v>0.27500000000000002</v>
      </c>
      <c r="M15" s="27">
        <f>C15*20/100</f>
        <v>5</v>
      </c>
      <c r="N15" s="27">
        <f>C15*65/100</f>
        <v>16.25</v>
      </c>
      <c r="O15" s="27">
        <f>C15*49/100</f>
        <v>12.25</v>
      </c>
      <c r="P15" s="25">
        <f>C15*1.1/100</f>
        <v>0.27500000000000002</v>
      </c>
      <c r="Q15" s="29"/>
      <c r="R15" s="15"/>
      <c r="S15" s="16"/>
    </row>
    <row r="16" spans="1:19">
      <c r="A16" s="25" t="s">
        <v>37</v>
      </c>
      <c r="B16" s="31" t="s">
        <v>38</v>
      </c>
      <c r="C16" s="25">
        <v>200</v>
      </c>
      <c r="D16" s="25">
        <v>6.39</v>
      </c>
      <c r="E16" s="27">
        <v>0.6</v>
      </c>
      <c r="F16" s="28">
        <v>0</v>
      </c>
      <c r="G16" s="27">
        <v>31.4</v>
      </c>
      <c r="H16" s="28">
        <f t="shared" si="2"/>
        <v>128</v>
      </c>
      <c r="I16" s="25">
        <v>0.02</v>
      </c>
      <c r="J16" s="25">
        <v>0.73</v>
      </c>
      <c r="K16" s="28">
        <v>0</v>
      </c>
      <c r="L16" s="25">
        <v>0.51</v>
      </c>
      <c r="M16" s="25">
        <v>32.479999999999997</v>
      </c>
      <c r="N16" s="25">
        <v>23.44</v>
      </c>
      <c r="O16" s="25">
        <v>17.46</v>
      </c>
      <c r="P16" s="27">
        <v>0.7</v>
      </c>
      <c r="Q16" s="29"/>
      <c r="R16" s="15"/>
      <c r="S16" s="16"/>
    </row>
    <row r="17" spans="1:19">
      <c r="A17" s="33" t="s">
        <v>39</v>
      </c>
      <c r="B17" s="34"/>
      <c r="C17" s="35">
        <f t="shared" ref="C17:P17" si="3">SUM(C12:C16)</f>
        <v>685</v>
      </c>
      <c r="D17" s="35"/>
      <c r="E17" s="36">
        <f t="shared" si="3"/>
        <v>22.985000000000003</v>
      </c>
      <c r="F17" s="36">
        <f t="shared" si="3"/>
        <v>30.88</v>
      </c>
      <c r="G17" s="36">
        <f t="shared" si="3"/>
        <v>75.314999999999998</v>
      </c>
      <c r="H17" s="36">
        <f t="shared" si="3"/>
        <v>747.51</v>
      </c>
      <c r="I17" s="36">
        <f t="shared" si="3"/>
        <v>0.39750000000000002</v>
      </c>
      <c r="J17" s="36">
        <f t="shared" si="3"/>
        <v>9.07</v>
      </c>
      <c r="K17" s="36">
        <f t="shared" si="3"/>
        <v>1.03</v>
      </c>
      <c r="L17" s="36">
        <f t="shared" si="3"/>
        <v>2.8449999999999998</v>
      </c>
      <c r="M17" s="36">
        <f t="shared" si="3"/>
        <v>187.67</v>
      </c>
      <c r="N17" s="36">
        <f t="shared" si="3"/>
        <v>155.22999999999999</v>
      </c>
      <c r="O17" s="36">
        <f t="shared" si="3"/>
        <v>121.4</v>
      </c>
      <c r="P17" s="36">
        <f t="shared" si="3"/>
        <v>3.4449999999999994</v>
      </c>
      <c r="Q17" s="29"/>
      <c r="R17" s="15"/>
      <c r="S17" s="16"/>
    </row>
    <row r="18" spans="1:19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29"/>
      <c r="R18" s="15"/>
      <c r="S18" s="16"/>
    </row>
    <row r="19" spans="1:19">
      <c r="A19" s="33" t="s">
        <v>40</v>
      </c>
      <c r="B19" s="34"/>
      <c r="C19" s="25"/>
      <c r="D19" s="35">
        <v>83.08</v>
      </c>
      <c r="E19" s="36">
        <f t="shared" ref="E19:P19" si="4">E9+E17</f>
        <v>40.11</v>
      </c>
      <c r="F19" s="36">
        <f t="shared" si="4"/>
        <v>49.54</v>
      </c>
      <c r="G19" s="36">
        <f t="shared" si="4"/>
        <v>160.59</v>
      </c>
      <c r="H19" s="36">
        <f t="shared" si="4"/>
        <v>1405.05</v>
      </c>
      <c r="I19" s="36">
        <f t="shared" si="4"/>
        <v>0.68900000000000006</v>
      </c>
      <c r="J19" s="36">
        <f t="shared" si="4"/>
        <v>10.15</v>
      </c>
      <c r="K19" s="36">
        <f t="shared" si="4"/>
        <v>1.1100000000000001</v>
      </c>
      <c r="L19" s="36">
        <f t="shared" si="4"/>
        <v>5.54</v>
      </c>
      <c r="M19" s="36">
        <f t="shared" si="4"/>
        <v>558.66999999999996</v>
      </c>
      <c r="N19" s="36">
        <f t="shared" si="4"/>
        <v>657.88</v>
      </c>
      <c r="O19" s="35">
        <f t="shared" si="4"/>
        <v>271.45000000000005</v>
      </c>
      <c r="P19" s="36">
        <f t="shared" si="4"/>
        <v>8.5999999999999979</v>
      </c>
      <c r="Q19" s="29"/>
      <c r="R19" s="15"/>
      <c r="S19" s="16"/>
    </row>
    <row r="20" spans="1:19">
      <c r="A20" s="29"/>
      <c r="B20" s="45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5"/>
      <c r="S20" s="16"/>
    </row>
    <row r="21" spans="1:19">
      <c r="A21" s="29"/>
      <c r="B21" s="45" t="s">
        <v>41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15"/>
      <c r="S21" s="16"/>
    </row>
    <row r="22" spans="1:19">
      <c r="A22" s="29"/>
      <c r="B22" s="45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15"/>
      <c r="S22" s="16"/>
    </row>
    <row r="23" spans="1:19">
      <c r="A23" s="29"/>
      <c r="B23" s="4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5"/>
      <c r="S23" s="16"/>
    </row>
    <row r="24" spans="1:19">
      <c r="A24" s="29"/>
      <c r="B24" s="45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15"/>
      <c r="S24" s="16"/>
    </row>
  </sheetData>
  <mergeCells count="14">
    <mergeCell ref="A9:B9"/>
    <mergeCell ref="A10:P10"/>
    <mergeCell ref="A17:B17"/>
    <mergeCell ref="A18:P18"/>
    <mergeCell ref="A19:B19"/>
    <mergeCell ref="C2:H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"/>
  <sheetViews>
    <sheetView workbookViewId="0">
      <selection activeCell="S15" sqref="S15"/>
    </sheetView>
  </sheetViews>
  <sheetFormatPr defaultRowHeight="15"/>
  <cols>
    <col min="1" max="1" width="9.85546875" customWidth="1"/>
    <col min="2" max="2" width="27.140625" customWidth="1"/>
    <col min="3" max="4" width="8" customWidth="1"/>
    <col min="5" max="5" width="7.7109375" customWidth="1"/>
    <col min="6" max="6" width="7" customWidth="1"/>
    <col min="8" max="8" width="9.28515625" customWidth="1"/>
    <col min="9" max="9" width="5.7109375" customWidth="1"/>
    <col min="10" max="10" width="6.7109375" customWidth="1"/>
    <col min="11" max="11" width="5.85546875" customWidth="1"/>
    <col min="12" max="12" width="6" customWidth="1"/>
    <col min="13" max="13" width="7.42578125" customWidth="1"/>
    <col min="14" max="14" width="9.28515625" customWidth="1"/>
    <col min="15" max="15" width="7" customWidth="1"/>
    <col min="16" max="16" width="6.42578125" customWidth="1"/>
  </cols>
  <sheetData>
    <row r="1" spans="1:22" ht="42.75" customHeight="1">
      <c r="A1" s="1" t="s">
        <v>0</v>
      </c>
      <c r="B1" s="2"/>
      <c r="C1" s="2"/>
      <c r="D1" s="2"/>
      <c r="E1" s="1" t="s">
        <v>42</v>
      </c>
      <c r="F1" s="2"/>
      <c r="G1" s="2"/>
      <c r="J1" s="2"/>
      <c r="L1" s="3"/>
      <c r="N1" s="3"/>
      <c r="O1" s="4"/>
      <c r="P1" s="4"/>
      <c r="Q1" s="4"/>
      <c r="R1" s="2"/>
      <c r="S1" s="3"/>
      <c r="T1" s="3"/>
      <c r="U1" s="3"/>
      <c r="V1" s="3"/>
    </row>
    <row r="2" spans="1:22" ht="15.75">
      <c r="A2" s="5" t="s">
        <v>43</v>
      </c>
      <c r="B2" s="5"/>
      <c r="C2" s="46"/>
      <c r="D2" s="46"/>
      <c r="E2" s="47" t="s">
        <v>3</v>
      </c>
      <c r="F2" s="47"/>
      <c r="G2" s="47"/>
      <c r="H2" s="47"/>
      <c r="I2" s="47"/>
      <c r="J2" s="7"/>
      <c r="K2" s="8"/>
      <c r="L2" s="8"/>
      <c r="M2" s="8"/>
      <c r="N2" s="8"/>
      <c r="O2" s="8"/>
      <c r="P2" s="8"/>
    </row>
    <row r="3" spans="1:22" ht="18" customHeight="1">
      <c r="A3" s="9" t="s">
        <v>4</v>
      </c>
      <c r="B3" s="9" t="s">
        <v>5</v>
      </c>
      <c r="C3" s="10" t="s">
        <v>6</v>
      </c>
      <c r="D3" s="11"/>
      <c r="E3" s="12" t="s">
        <v>7</v>
      </c>
      <c r="F3" s="13"/>
      <c r="G3" s="14"/>
      <c r="H3" s="10" t="s">
        <v>8</v>
      </c>
      <c r="I3" s="12" t="s">
        <v>9</v>
      </c>
      <c r="J3" s="13"/>
      <c r="K3" s="13"/>
      <c r="L3" s="14"/>
      <c r="M3" s="12" t="s">
        <v>10</v>
      </c>
      <c r="N3" s="13"/>
      <c r="O3" s="13"/>
      <c r="P3" s="14"/>
      <c r="Q3" s="48"/>
      <c r="R3" s="15"/>
      <c r="S3" s="15"/>
      <c r="T3" s="16"/>
    </row>
    <row r="4" spans="1:22">
      <c r="A4" s="17"/>
      <c r="B4" s="17"/>
      <c r="C4" s="18"/>
      <c r="D4" s="19" t="s">
        <v>11</v>
      </c>
      <c r="E4" s="20" t="s">
        <v>12</v>
      </c>
      <c r="F4" s="20" t="s">
        <v>13</v>
      </c>
      <c r="G4" s="20" t="s">
        <v>14</v>
      </c>
      <c r="H4" s="18"/>
      <c r="I4" s="20" t="s">
        <v>15</v>
      </c>
      <c r="J4" s="20" t="s">
        <v>16</v>
      </c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48"/>
      <c r="R4" s="15"/>
      <c r="S4" s="15"/>
      <c r="T4" s="16"/>
    </row>
    <row r="5" spans="1:22">
      <c r="A5" s="21"/>
      <c r="B5" s="22"/>
      <c r="C5" s="22"/>
      <c r="D5" s="22"/>
      <c r="E5" s="22"/>
      <c r="F5" s="22"/>
      <c r="G5" s="23" t="s">
        <v>44</v>
      </c>
      <c r="H5" s="22"/>
      <c r="I5" s="22"/>
      <c r="J5" s="22"/>
      <c r="K5" s="22"/>
      <c r="L5" s="22"/>
      <c r="M5" s="22"/>
      <c r="N5" s="22"/>
      <c r="O5" s="22"/>
      <c r="P5" s="24"/>
      <c r="Q5" s="48"/>
      <c r="R5" s="15"/>
      <c r="S5" s="15"/>
      <c r="T5" s="16"/>
    </row>
    <row r="6" spans="1:22">
      <c r="A6" s="25" t="s">
        <v>32</v>
      </c>
      <c r="B6" s="26" t="s">
        <v>33</v>
      </c>
      <c r="C6" s="25">
        <v>200</v>
      </c>
      <c r="D6" s="25">
        <v>4.3899999999999997</v>
      </c>
      <c r="E6" s="27">
        <f>C6*0.84/100</f>
        <v>1.68</v>
      </c>
      <c r="F6" s="27">
        <f>C6*1.34/100</f>
        <v>2.68</v>
      </c>
      <c r="G6" s="27">
        <f>C6*4.85/100</f>
        <v>9.6999999999999993</v>
      </c>
      <c r="H6" s="27">
        <f>G6*4+F6*9+E6*4</f>
        <v>69.64</v>
      </c>
      <c r="I6" s="28">
        <v>0</v>
      </c>
      <c r="J6" s="27">
        <f>C6*0.74/100</f>
        <v>1.48</v>
      </c>
      <c r="K6" s="25">
        <f>C6*0.46/100</f>
        <v>0.92</v>
      </c>
      <c r="L6" s="27">
        <f>C6*0.04/100</f>
        <v>0.08</v>
      </c>
      <c r="M6" s="27">
        <f>C6*33/100</f>
        <v>66</v>
      </c>
      <c r="N6" s="27">
        <f>C6*5.65/100</f>
        <v>11.3</v>
      </c>
      <c r="O6" s="27">
        <f>C6*2.86/100</f>
        <v>5.72</v>
      </c>
      <c r="P6" s="27">
        <f>C6*0.31/100</f>
        <v>0.62</v>
      </c>
      <c r="Q6" s="49"/>
      <c r="R6" s="29"/>
      <c r="S6" s="15"/>
      <c r="T6" s="16"/>
    </row>
    <row r="7" spans="1:22">
      <c r="A7" s="25" t="s">
        <v>34</v>
      </c>
      <c r="B7" s="31" t="s">
        <v>35</v>
      </c>
      <c r="C7" s="38">
        <v>200</v>
      </c>
      <c r="D7" s="50">
        <v>15.13</v>
      </c>
      <c r="E7" s="51">
        <f>C7*2.1/100</f>
        <v>4.2</v>
      </c>
      <c r="F7" s="51">
        <f>C7*4.5/100</f>
        <v>9</v>
      </c>
      <c r="G7" s="51">
        <v>19.2</v>
      </c>
      <c r="H7" s="51">
        <f t="shared" ref="H7" si="0">G7*4+F7*9+E7*4</f>
        <v>174.60000000000002</v>
      </c>
      <c r="I7" s="51">
        <f>C7*0.1/100</f>
        <v>0.2</v>
      </c>
      <c r="J7" s="51">
        <f>C7*3.7/100</f>
        <v>7.4</v>
      </c>
      <c r="K7" s="51">
        <v>0.04</v>
      </c>
      <c r="L7" s="51">
        <f>C7*0.1/100</f>
        <v>0.2</v>
      </c>
      <c r="M7" s="51">
        <f>C7*27/100</f>
        <v>54</v>
      </c>
      <c r="N7" s="51">
        <f>C7*56/100</f>
        <v>112</v>
      </c>
      <c r="O7" s="51">
        <f>C7*20/100</f>
        <v>40</v>
      </c>
      <c r="P7" s="51">
        <f>C7*0.7/100</f>
        <v>1.4</v>
      </c>
      <c r="Q7" s="49"/>
      <c r="R7" s="29"/>
      <c r="S7" s="15"/>
      <c r="T7" s="16"/>
    </row>
    <row r="8" spans="1:22">
      <c r="A8" s="39">
        <v>100</v>
      </c>
      <c r="B8" s="40" t="s">
        <v>36</v>
      </c>
      <c r="C8" s="39">
        <v>80</v>
      </c>
      <c r="D8" s="39">
        <v>33.380000000000003</v>
      </c>
      <c r="E8" s="39">
        <v>15</v>
      </c>
      <c r="F8" s="39">
        <v>19.899999999999999</v>
      </c>
      <c r="G8" s="39">
        <v>4.5599999999999996</v>
      </c>
      <c r="H8" s="39">
        <v>333.73</v>
      </c>
      <c r="I8" s="41">
        <v>0.17</v>
      </c>
      <c r="J8" s="41">
        <v>0.2</v>
      </c>
      <c r="K8" s="41">
        <v>7.0000000000000007E-2</v>
      </c>
      <c r="L8" s="41">
        <v>1.8</v>
      </c>
      <c r="M8" s="41">
        <v>35.590000000000003</v>
      </c>
      <c r="N8" s="41">
        <v>3.44</v>
      </c>
      <c r="O8" s="41">
        <v>49.97</v>
      </c>
      <c r="P8" s="41">
        <v>0.59</v>
      </c>
      <c r="Q8" s="49"/>
      <c r="R8" s="29"/>
      <c r="S8" s="15"/>
      <c r="T8" s="16"/>
    </row>
    <row r="9" spans="1:22">
      <c r="A9" s="25"/>
      <c r="B9" s="31" t="s">
        <v>26</v>
      </c>
      <c r="C9" s="25">
        <v>50</v>
      </c>
      <c r="D9" s="25">
        <v>2.6</v>
      </c>
      <c r="E9" s="25">
        <f>C9*7.7/100</f>
        <v>3.85</v>
      </c>
      <c r="F9" s="27">
        <f>C9*0.8/100</f>
        <v>0.4</v>
      </c>
      <c r="G9" s="25">
        <f>C9*49.5/100</f>
        <v>24.75</v>
      </c>
      <c r="H9" s="27">
        <f>G9*4+F9*9+E9*4</f>
        <v>118</v>
      </c>
      <c r="I9" s="25">
        <f>C9*0.11/100</f>
        <v>5.5E-2</v>
      </c>
      <c r="J9" s="28">
        <v>0</v>
      </c>
      <c r="K9" s="28">
        <v>0</v>
      </c>
      <c r="L9" s="25">
        <f>C9*1.1/100</f>
        <v>0.55000000000000004</v>
      </c>
      <c r="M9" s="27">
        <f>C9*20/100</f>
        <v>10</v>
      </c>
      <c r="N9" s="27">
        <f>C9*65/100</f>
        <v>32.5</v>
      </c>
      <c r="O9" s="27">
        <f>C9*49/100</f>
        <v>24.5</v>
      </c>
      <c r="P9" s="25">
        <f>C9*1.1/100</f>
        <v>0.55000000000000004</v>
      </c>
      <c r="Q9" s="49"/>
      <c r="R9" s="29"/>
      <c r="S9" s="15"/>
      <c r="T9" s="16"/>
    </row>
    <row r="10" spans="1:22">
      <c r="A10" s="25"/>
      <c r="B10" s="31" t="s">
        <v>45</v>
      </c>
      <c r="C10" s="25">
        <v>50</v>
      </c>
      <c r="D10" s="25">
        <v>2.65</v>
      </c>
      <c r="E10" s="25">
        <f>D10*7.7/100</f>
        <v>0.20405000000000001</v>
      </c>
      <c r="F10" s="27">
        <f>D10*0.8/100</f>
        <v>2.12E-2</v>
      </c>
      <c r="G10" s="25">
        <f>D10*49.5/100</f>
        <v>1.3117499999999997</v>
      </c>
      <c r="H10" s="27">
        <f t="shared" ref="H10" si="1">G10*4+F10*9+E10*4</f>
        <v>6.2539999999999996</v>
      </c>
      <c r="I10" s="27">
        <f>D10*0.11/100</f>
        <v>2.9149999999999996E-3</v>
      </c>
      <c r="J10" s="28">
        <v>0</v>
      </c>
      <c r="K10" s="28">
        <v>0</v>
      </c>
      <c r="L10" s="25">
        <f>D10*1.1/100</f>
        <v>2.9149999999999999E-2</v>
      </c>
      <c r="M10" s="27">
        <f>D10*20/100</f>
        <v>0.53</v>
      </c>
      <c r="N10" s="27">
        <f>D10*65/100</f>
        <v>1.7224999999999999</v>
      </c>
      <c r="O10" s="27">
        <f>D10*14/100</f>
        <v>0.371</v>
      </c>
      <c r="P10" s="25">
        <f>D10*1.1/100</f>
        <v>2.9149999999999999E-2</v>
      </c>
      <c r="Q10" s="29"/>
      <c r="R10" s="29"/>
      <c r="S10" s="15"/>
      <c r="T10" s="16"/>
    </row>
    <row r="11" spans="1:22">
      <c r="A11" s="25"/>
      <c r="B11" s="31" t="s">
        <v>46</v>
      </c>
      <c r="C11" s="25">
        <v>13</v>
      </c>
      <c r="D11" s="25">
        <v>2.46</v>
      </c>
      <c r="E11" s="25"/>
      <c r="F11" s="27"/>
      <c r="G11" s="25"/>
      <c r="H11" s="27"/>
      <c r="I11" s="27"/>
      <c r="J11" s="28"/>
      <c r="K11" s="28"/>
      <c r="L11" s="25"/>
      <c r="M11" s="27"/>
      <c r="N11" s="27"/>
      <c r="O11" s="27"/>
      <c r="P11" s="25"/>
      <c r="Q11" s="29"/>
      <c r="R11" s="29"/>
      <c r="S11" s="15"/>
      <c r="T11" s="16"/>
    </row>
    <row r="12" spans="1:22">
      <c r="A12" s="25" t="s">
        <v>37</v>
      </c>
      <c r="B12" s="31" t="s">
        <v>38</v>
      </c>
      <c r="C12" s="25">
        <v>200</v>
      </c>
      <c r="D12" s="25">
        <v>6.39</v>
      </c>
      <c r="E12" s="27">
        <v>0.6</v>
      </c>
      <c r="F12" s="28">
        <v>0</v>
      </c>
      <c r="G12" s="27">
        <v>31.4</v>
      </c>
      <c r="H12" s="27">
        <f>G12*4+F12*9+E12*4</f>
        <v>128</v>
      </c>
      <c r="I12" s="25">
        <v>0.02</v>
      </c>
      <c r="J12" s="25">
        <v>0.73</v>
      </c>
      <c r="K12" s="28">
        <v>0</v>
      </c>
      <c r="L12" s="25">
        <v>0.51</v>
      </c>
      <c r="M12" s="25">
        <v>32.479999999999997</v>
      </c>
      <c r="N12" s="25">
        <v>23.44</v>
      </c>
      <c r="O12" s="25">
        <v>17.46</v>
      </c>
      <c r="P12" s="27">
        <v>0.7</v>
      </c>
      <c r="Q12" s="49"/>
      <c r="R12" s="29"/>
      <c r="S12" s="15"/>
      <c r="T12" s="16"/>
    </row>
    <row r="13" spans="1:22">
      <c r="A13" s="33" t="s">
        <v>47</v>
      </c>
      <c r="B13" s="34"/>
      <c r="C13" s="35"/>
      <c r="D13" s="36">
        <f>SUM(D6:D12)</f>
        <v>67</v>
      </c>
      <c r="E13" s="35">
        <f t="shared" ref="E13:P13" si="2">SUM(E6:E12)</f>
        <v>25.534050000000001</v>
      </c>
      <c r="F13" s="36">
        <f t="shared" si="2"/>
        <v>32.001199999999997</v>
      </c>
      <c r="G13" s="36">
        <f t="shared" si="2"/>
        <v>90.921750000000003</v>
      </c>
      <c r="H13" s="36">
        <f t="shared" si="2"/>
        <v>830.22400000000005</v>
      </c>
      <c r="I13" s="36">
        <f t="shared" si="2"/>
        <v>0.44791500000000001</v>
      </c>
      <c r="J13" s="35">
        <f t="shared" si="2"/>
        <v>9.81</v>
      </c>
      <c r="K13" s="35">
        <f t="shared" si="2"/>
        <v>1.03</v>
      </c>
      <c r="L13" s="36">
        <f t="shared" si="2"/>
        <v>3.1691500000000001</v>
      </c>
      <c r="M13" s="36">
        <f t="shared" si="2"/>
        <v>198.6</v>
      </c>
      <c r="N13" s="36">
        <f t="shared" si="2"/>
        <v>184.4025</v>
      </c>
      <c r="O13" s="36">
        <f t="shared" si="2"/>
        <v>138.02099999999999</v>
      </c>
      <c r="P13" s="36">
        <f t="shared" si="2"/>
        <v>3.8891499999999999</v>
      </c>
      <c r="Q13" s="49"/>
      <c r="R13" s="29"/>
      <c r="S13" s="15" t="s">
        <v>30</v>
      </c>
      <c r="T13" s="16"/>
    </row>
    <row r="14" spans="1:22">
      <c r="A14" s="33" t="s">
        <v>48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4"/>
      <c r="Q14" s="49"/>
      <c r="R14" s="29"/>
      <c r="S14" s="15"/>
      <c r="T14" s="16"/>
    </row>
    <row r="15" spans="1:22">
      <c r="A15" s="25" t="s">
        <v>32</v>
      </c>
      <c r="B15" s="26" t="s">
        <v>33</v>
      </c>
      <c r="C15" s="25">
        <v>200</v>
      </c>
      <c r="D15" s="25">
        <v>5.71</v>
      </c>
      <c r="E15" s="27">
        <f>C15*0.84/100</f>
        <v>1.68</v>
      </c>
      <c r="F15" s="27">
        <f>C15*1.34/100</f>
        <v>2.68</v>
      </c>
      <c r="G15" s="27">
        <f>C15*4.85/100</f>
        <v>9.6999999999999993</v>
      </c>
      <c r="H15" s="27">
        <f>G15*4+F15*9+E15*4</f>
        <v>69.64</v>
      </c>
      <c r="I15" s="28">
        <v>0</v>
      </c>
      <c r="J15" s="27">
        <f>C15*0.74/100</f>
        <v>1.48</v>
      </c>
      <c r="K15" s="25">
        <f>C15*0.46/100</f>
        <v>0.92</v>
      </c>
      <c r="L15" s="27">
        <f>C15*0.04/100</f>
        <v>0.08</v>
      </c>
      <c r="M15" s="27">
        <f>C15*33/100</f>
        <v>66</v>
      </c>
      <c r="N15" s="27">
        <f>C15*5.65/100</f>
        <v>11.3</v>
      </c>
      <c r="O15" s="27">
        <f>C15*2.86/100</f>
        <v>5.72</v>
      </c>
      <c r="P15" s="27">
        <f>C15*0.31/100</f>
        <v>0.62</v>
      </c>
      <c r="Q15" s="49"/>
      <c r="R15" s="29"/>
      <c r="S15" s="15"/>
      <c r="T15" s="16"/>
    </row>
    <row r="16" spans="1:22">
      <c r="A16" s="25" t="s">
        <v>34</v>
      </c>
      <c r="B16" s="31" t="s">
        <v>35</v>
      </c>
      <c r="C16" s="38">
        <v>200</v>
      </c>
      <c r="D16" s="50">
        <v>19.670000000000002</v>
      </c>
      <c r="E16" s="51">
        <f>C16*2.1/100</f>
        <v>4.2</v>
      </c>
      <c r="F16" s="51">
        <f>C16*4.5/100</f>
        <v>9</v>
      </c>
      <c r="G16" s="51">
        <v>19.2</v>
      </c>
      <c r="H16" s="51">
        <f t="shared" ref="H16" si="3">G16*4+F16*9+E16*4</f>
        <v>174.60000000000002</v>
      </c>
      <c r="I16" s="51">
        <f>C16*0.1/100</f>
        <v>0.2</v>
      </c>
      <c r="J16" s="51">
        <f>C16*3.7/100</f>
        <v>7.4</v>
      </c>
      <c r="K16" s="51">
        <v>0.04</v>
      </c>
      <c r="L16" s="51">
        <f>C16*0.1/100</f>
        <v>0.2</v>
      </c>
      <c r="M16" s="51">
        <f>C16*27/100</f>
        <v>54</v>
      </c>
      <c r="N16" s="51">
        <f>C16*56/100</f>
        <v>112</v>
      </c>
      <c r="O16" s="51">
        <f>C16*20/100</f>
        <v>40</v>
      </c>
      <c r="P16" s="51">
        <f>C16*0.7/100</f>
        <v>1.4</v>
      </c>
      <c r="Q16" s="49"/>
      <c r="R16" s="29"/>
      <c r="S16" s="15"/>
      <c r="T16" s="16"/>
    </row>
    <row r="17" spans="1:20">
      <c r="A17" s="39">
        <v>100</v>
      </c>
      <c r="B17" s="40" t="s">
        <v>36</v>
      </c>
      <c r="C17" s="39">
        <v>80</v>
      </c>
      <c r="D17" s="39">
        <v>43.39</v>
      </c>
      <c r="E17" s="39">
        <v>15</v>
      </c>
      <c r="F17" s="39">
        <v>19.899999999999999</v>
      </c>
      <c r="G17" s="39">
        <v>4.5599999999999996</v>
      </c>
      <c r="H17" s="39">
        <v>333.73</v>
      </c>
      <c r="I17" s="41">
        <v>0.17</v>
      </c>
      <c r="J17" s="41">
        <v>0.2</v>
      </c>
      <c r="K17" s="41">
        <v>7.0000000000000007E-2</v>
      </c>
      <c r="L17" s="41">
        <v>1.8</v>
      </c>
      <c r="M17" s="41">
        <v>35.590000000000003</v>
      </c>
      <c r="N17" s="41">
        <v>3.44</v>
      </c>
      <c r="O17" s="41">
        <v>49.97</v>
      </c>
      <c r="P17" s="41">
        <v>0.59</v>
      </c>
      <c r="Q17" s="49"/>
      <c r="R17" s="29"/>
      <c r="S17" s="15"/>
      <c r="T17" s="16"/>
    </row>
    <row r="18" spans="1:20">
      <c r="A18" s="25"/>
      <c r="B18" s="31" t="s">
        <v>26</v>
      </c>
      <c r="C18" s="25">
        <v>50</v>
      </c>
      <c r="D18" s="25">
        <v>3.38</v>
      </c>
      <c r="E18" s="25">
        <f>C18*7.7/100</f>
        <v>3.85</v>
      </c>
      <c r="F18" s="27">
        <f>C18*0.8/100</f>
        <v>0.4</v>
      </c>
      <c r="G18" s="25">
        <f>C18*49.5/100</f>
        <v>24.75</v>
      </c>
      <c r="H18" s="27">
        <f>G18*4+F18*9+E18*4</f>
        <v>118</v>
      </c>
      <c r="I18" s="25">
        <f>C18*0.11/100</f>
        <v>5.5E-2</v>
      </c>
      <c r="J18" s="28">
        <v>0</v>
      </c>
      <c r="K18" s="28">
        <v>0</v>
      </c>
      <c r="L18" s="25">
        <f>C18*1.1/100</f>
        <v>0.55000000000000004</v>
      </c>
      <c r="M18" s="27">
        <f>C18*20/100</f>
        <v>10</v>
      </c>
      <c r="N18" s="27">
        <f>C18*65/100</f>
        <v>32.5</v>
      </c>
      <c r="O18" s="27">
        <f>C18*49/100</f>
        <v>24.5</v>
      </c>
      <c r="P18" s="25">
        <f>C18*1.1/100</f>
        <v>0.55000000000000004</v>
      </c>
      <c r="Q18" s="49"/>
      <c r="R18" s="29"/>
      <c r="S18" s="15"/>
      <c r="T18" s="16"/>
    </row>
    <row r="19" spans="1:20">
      <c r="A19" s="25" t="s">
        <v>37</v>
      </c>
      <c r="B19" s="31" t="s">
        <v>38</v>
      </c>
      <c r="C19" s="25">
        <v>200</v>
      </c>
      <c r="D19" s="25">
        <v>8.3000000000000007</v>
      </c>
      <c r="E19" s="27">
        <v>0.6</v>
      </c>
      <c r="F19" s="28">
        <v>0</v>
      </c>
      <c r="G19" s="27">
        <v>31.4</v>
      </c>
      <c r="H19" s="27">
        <f>G19*4+F19*9+E19*4</f>
        <v>128</v>
      </c>
      <c r="I19" s="25">
        <v>0.02</v>
      </c>
      <c r="J19" s="25">
        <v>0.73</v>
      </c>
      <c r="K19" s="28">
        <v>0</v>
      </c>
      <c r="L19" s="25">
        <v>0.51</v>
      </c>
      <c r="M19" s="25">
        <v>32.479999999999997</v>
      </c>
      <c r="N19" s="25">
        <v>23.44</v>
      </c>
      <c r="O19" s="25">
        <v>17.46</v>
      </c>
      <c r="P19" s="27">
        <v>0.7</v>
      </c>
      <c r="Q19" s="49"/>
      <c r="R19" s="29"/>
      <c r="S19" s="15"/>
      <c r="T19" s="16"/>
    </row>
    <row r="20" spans="1:20">
      <c r="A20" s="33" t="s">
        <v>39</v>
      </c>
      <c r="B20" s="34"/>
      <c r="C20" s="52"/>
      <c r="D20" s="52">
        <f>SUM(D15:D19)</f>
        <v>80.45</v>
      </c>
      <c r="E20" s="36">
        <f t="shared" ref="E20:P20" si="4">SUM(E15:E19)</f>
        <v>25.330000000000002</v>
      </c>
      <c r="F20" s="36">
        <f t="shared" si="4"/>
        <v>31.979999999999997</v>
      </c>
      <c r="G20" s="36">
        <f t="shared" si="4"/>
        <v>89.61</v>
      </c>
      <c r="H20" s="36">
        <f t="shared" si="4"/>
        <v>823.97</v>
      </c>
      <c r="I20" s="36">
        <f t="shared" si="4"/>
        <v>0.44500000000000001</v>
      </c>
      <c r="J20" s="36">
        <f t="shared" si="4"/>
        <v>9.81</v>
      </c>
      <c r="K20" s="36">
        <f t="shared" si="4"/>
        <v>1.03</v>
      </c>
      <c r="L20" s="36">
        <f t="shared" si="4"/>
        <v>3.1399999999999997</v>
      </c>
      <c r="M20" s="36">
        <f t="shared" si="4"/>
        <v>198.07</v>
      </c>
      <c r="N20" s="36">
        <f t="shared" si="4"/>
        <v>182.68</v>
      </c>
      <c r="O20" s="36">
        <f t="shared" si="4"/>
        <v>137.65</v>
      </c>
      <c r="P20" s="36">
        <f t="shared" si="4"/>
        <v>3.8600000000000003</v>
      </c>
      <c r="Q20" s="49"/>
      <c r="R20" s="29"/>
      <c r="S20" s="15"/>
      <c r="T20" s="16"/>
    </row>
    <row r="21" spans="1:20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49"/>
      <c r="R21" s="29"/>
      <c r="S21" s="15"/>
      <c r="T21" s="16"/>
    </row>
    <row r="22" spans="1:20" s="16" customFormat="1">
      <c r="A22" s="56" t="s">
        <v>49</v>
      </c>
      <c r="B22" s="56"/>
      <c r="C22" s="57"/>
      <c r="D22" s="57"/>
      <c r="E22" s="58"/>
      <c r="F22" s="58"/>
      <c r="G22" s="58"/>
      <c r="H22" s="58"/>
      <c r="I22" s="58"/>
      <c r="J22" s="58"/>
      <c r="K22" s="58"/>
      <c r="L22" s="58"/>
      <c r="M22" s="59"/>
      <c r="N22" s="58"/>
      <c r="O22" s="59"/>
      <c r="P22" s="58"/>
      <c r="Q22" s="29"/>
      <c r="R22" s="29"/>
      <c r="S22" s="15"/>
    </row>
  </sheetData>
  <mergeCells count="14">
    <mergeCell ref="A13:B13"/>
    <mergeCell ref="A14:P14"/>
    <mergeCell ref="A20:B20"/>
    <mergeCell ref="A21:P21"/>
    <mergeCell ref="A22:B22"/>
    <mergeCell ref="E2:I2"/>
    <mergeCell ref="K2:P2"/>
    <mergeCell ref="A3:A4"/>
    <mergeCell ref="B3:B4"/>
    <mergeCell ref="C3:C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8" sqref="C18"/>
    </sheetView>
  </sheetViews>
  <sheetFormatPr defaultRowHeight="15"/>
  <cols>
    <col min="1" max="1" width="11.85546875" customWidth="1"/>
    <col min="2" max="2" width="17.140625" customWidth="1"/>
    <col min="3" max="3" width="9.7109375" customWidth="1"/>
    <col min="4" max="4" width="19.42578125" customWidth="1"/>
    <col min="5" max="5" width="10.140625" customWidth="1"/>
    <col min="7" max="7" width="13.5703125" customWidth="1"/>
    <col min="9" max="9" width="10" customWidth="1"/>
    <col min="10" max="10" width="20.5703125" customWidth="1"/>
  </cols>
  <sheetData>
    <row r="1" spans="1:10">
      <c r="A1" t="s">
        <v>50</v>
      </c>
      <c r="B1" s="60" t="s">
        <v>51</v>
      </c>
      <c r="C1" s="61"/>
      <c r="D1" s="62"/>
      <c r="E1" t="s">
        <v>52</v>
      </c>
      <c r="F1" s="63"/>
      <c r="I1" t="s">
        <v>53</v>
      </c>
      <c r="J1" s="64">
        <v>44805</v>
      </c>
    </row>
    <row r="2" spans="1:10" ht="15.75" thickBot="1"/>
    <row r="3" spans="1:10" ht="15.75" thickBot="1">
      <c r="A3" s="65" t="s">
        <v>54</v>
      </c>
      <c r="B3" s="66" t="s">
        <v>55</v>
      </c>
      <c r="C3" s="66" t="s">
        <v>4</v>
      </c>
      <c r="D3" s="66" t="s">
        <v>56</v>
      </c>
      <c r="E3" s="66" t="s">
        <v>57</v>
      </c>
      <c r="F3" s="66" t="s">
        <v>11</v>
      </c>
      <c r="G3" s="67" t="s">
        <v>58</v>
      </c>
      <c r="H3" s="67" t="s">
        <v>12</v>
      </c>
      <c r="I3" s="67" t="s">
        <v>13</v>
      </c>
      <c r="J3" s="67" t="s">
        <v>14</v>
      </c>
    </row>
    <row r="4" spans="1:10" ht="25.5">
      <c r="A4" s="68" t="s">
        <v>59</v>
      </c>
      <c r="B4" s="69" t="s">
        <v>60</v>
      </c>
      <c r="C4" s="25" t="s">
        <v>24</v>
      </c>
      <c r="D4" s="26" t="s">
        <v>25</v>
      </c>
      <c r="E4" s="25">
        <v>180</v>
      </c>
      <c r="F4" s="25">
        <v>14.11</v>
      </c>
      <c r="G4" s="25">
        <f>E4*4.7/100</f>
        <v>8.4600000000000009</v>
      </c>
      <c r="H4" s="27">
        <f>E4*15.5/100</f>
        <v>27.9</v>
      </c>
      <c r="I4" s="25">
        <f>H4*4+G4*9+J4*4</f>
        <v>209.34</v>
      </c>
      <c r="J4" s="27">
        <f>E4*3/100</f>
        <v>5.4</v>
      </c>
    </row>
    <row r="5" spans="1:10">
      <c r="A5" s="70"/>
      <c r="B5" s="71" t="s">
        <v>61</v>
      </c>
      <c r="C5" s="32" t="s">
        <v>27</v>
      </c>
      <c r="D5" s="31" t="s">
        <v>28</v>
      </c>
      <c r="E5" s="25">
        <v>200</v>
      </c>
      <c r="F5" s="25">
        <v>8.5399999999999991</v>
      </c>
      <c r="G5" s="27">
        <f>5*E5/100</f>
        <v>10</v>
      </c>
      <c r="H5" s="27">
        <v>45</v>
      </c>
      <c r="I5" s="27">
        <f>194.6*E5/100</f>
        <v>389.2</v>
      </c>
      <c r="J5" s="27">
        <f>4.9*E5/100</f>
        <v>9.8000000000000007</v>
      </c>
    </row>
    <row r="6" spans="1:10">
      <c r="A6" s="70"/>
      <c r="B6" s="71" t="s">
        <v>62</v>
      </c>
      <c r="C6" s="72" t="s">
        <v>62</v>
      </c>
      <c r="D6" s="73" t="s">
        <v>26</v>
      </c>
      <c r="E6" s="38">
        <v>25</v>
      </c>
      <c r="F6" s="38">
        <v>1.34</v>
      </c>
      <c r="G6" s="38">
        <f>E6*49.5/100</f>
        <v>12.375</v>
      </c>
      <c r="H6" s="41">
        <f>G6*4+J6*9+I6*4</f>
        <v>59</v>
      </c>
      <c r="I6" s="38">
        <f>E6*7.7/100</f>
        <v>1.925</v>
      </c>
      <c r="J6" s="41">
        <f>E6*0.8/100</f>
        <v>0.2</v>
      </c>
    </row>
    <row r="7" spans="1:10">
      <c r="A7" s="70"/>
      <c r="B7" s="72"/>
      <c r="C7" s="30"/>
      <c r="D7" s="31"/>
      <c r="E7" s="25"/>
      <c r="F7" s="25"/>
      <c r="G7" s="25"/>
      <c r="H7" s="25"/>
      <c r="I7" s="25"/>
      <c r="J7" s="25"/>
    </row>
    <row r="8" spans="1:10" ht="15.75" thickBot="1">
      <c r="A8" s="74"/>
      <c r="B8" s="75"/>
      <c r="C8" s="75"/>
      <c r="D8" s="76"/>
      <c r="E8" s="77"/>
      <c r="F8" s="78"/>
      <c r="G8" s="77"/>
      <c r="H8" s="77"/>
      <c r="I8" s="77"/>
      <c r="J8" s="77"/>
    </row>
    <row r="9" spans="1:10">
      <c r="A9" s="68" t="s">
        <v>63</v>
      </c>
      <c r="B9" s="69" t="s">
        <v>64</v>
      </c>
      <c r="C9" s="79"/>
      <c r="D9" s="73"/>
      <c r="E9" s="38"/>
      <c r="F9" s="38"/>
      <c r="G9" s="41"/>
      <c r="H9" s="41"/>
      <c r="I9" s="41"/>
      <c r="J9" s="41"/>
    </row>
    <row r="10" spans="1:10">
      <c r="A10" s="70"/>
      <c r="B10" s="72"/>
      <c r="C10" s="72"/>
      <c r="D10" s="80"/>
      <c r="E10" s="81"/>
      <c r="F10" s="82"/>
      <c r="G10" s="81"/>
      <c r="H10" s="81"/>
      <c r="I10" s="81"/>
      <c r="J10" s="81"/>
    </row>
    <row r="11" spans="1:10">
      <c r="A11" s="83"/>
      <c r="B11" s="72"/>
      <c r="C11" s="72"/>
      <c r="D11" s="80"/>
      <c r="E11" s="81"/>
      <c r="F11" s="82"/>
      <c r="G11" s="81"/>
      <c r="H11" s="81"/>
      <c r="I11" s="81"/>
      <c r="J11" s="81"/>
    </row>
    <row r="12" spans="1:10">
      <c r="A12" s="70" t="s">
        <v>65</v>
      </c>
      <c r="B12" s="84" t="s">
        <v>66</v>
      </c>
      <c r="C12" s="85"/>
      <c r="D12" s="86"/>
      <c r="E12" s="87"/>
      <c r="F12" s="88"/>
      <c r="G12" s="89"/>
      <c r="H12" s="90"/>
      <c r="I12" s="90"/>
      <c r="J12" s="90"/>
    </row>
    <row r="13" spans="1:10" ht="25.5">
      <c r="A13" s="70"/>
      <c r="B13" s="71" t="s">
        <v>67</v>
      </c>
      <c r="C13" s="25" t="s">
        <v>32</v>
      </c>
      <c r="D13" s="26" t="s">
        <v>33</v>
      </c>
      <c r="E13" s="25">
        <v>200</v>
      </c>
      <c r="F13" s="25">
        <v>4.3899999999999997</v>
      </c>
      <c r="G13" s="27">
        <f>E13*0.84/100</f>
        <v>1.68</v>
      </c>
      <c r="H13" s="27">
        <f>E13*1.34/100</f>
        <v>2.68</v>
      </c>
      <c r="I13" s="27">
        <f>E13*4.85/100</f>
        <v>9.6999999999999993</v>
      </c>
      <c r="J13" s="27">
        <f t="shared" ref="J13" si="0">I13*4+H13*9+G13*4</f>
        <v>69.64</v>
      </c>
    </row>
    <row r="14" spans="1:10">
      <c r="A14" s="70"/>
      <c r="B14" s="71" t="s">
        <v>68</v>
      </c>
      <c r="C14" s="39">
        <v>100</v>
      </c>
      <c r="D14" s="40" t="s">
        <v>36</v>
      </c>
      <c r="E14" s="39">
        <v>80</v>
      </c>
      <c r="F14" s="39">
        <v>33.380000000000003</v>
      </c>
      <c r="G14" s="39">
        <v>15</v>
      </c>
      <c r="H14" s="39">
        <v>19.899999999999999</v>
      </c>
      <c r="I14" s="39">
        <v>4.5599999999999996</v>
      </c>
      <c r="J14" s="39">
        <v>333.73</v>
      </c>
    </row>
    <row r="15" spans="1:10">
      <c r="A15" s="70"/>
      <c r="B15" s="71" t="s">
        <v>69</v>
      </c>
      <c r="C15" s="25" t="s">
        <v>34</v>
      </c>
      <c r="D15" s="31" t="s">
        <v>35</v>
      </c>
      <c r="E15" s="38">
        <v>180</v>
      </c>
      <c r="F15" s="38">
        <v>13.59</v>
      </c>
      <c r="G15" s="27">
        <f>E15*2.1/100</f>
        <v>3.78</v>
      </c>
      <c r="H15" s="27">
        <f>E15*4.5/100</f>
        <v>8.1</v>
      </c>
      <c r="I15" s="27">
        <v>17.28</v>
      </c>
      <c r="J15" s="27">
        <f t="shared" ref="J15:J16" si="1">I15*4+H15*9+G15*4</f>
        <v>157.13999999999999</v>
      </c>
    </row>
    <row r="16" spans="1:10">
      <c r="A16" s="70"/>
      <c r="B16" s="71" t="s">
        <v>70</v>
      </c>
      <c r="C16" s="25" t="s">
        <v>37</v>
      </c>
      <c r="D16" s="31" t="s">
        <v>38</v>
      </c>
      <c r="E16" s="25">
        <v>200</v>
      </c>
      <c r="F16" s="25">
        <v>6.39</v>
      </c>
      <c r="G16" s="27">
        <v>0.6</v>
      </c>
      <c r="H16" s="28">
        <v>0</v>
      </c>
      <c r="I16" s="27">
        <v>31.4</v>
      </c>
      <c r="J16" s="28">
        <f t="shared" si="1"/>
        <v>128</v>
      </c>
    </row>
    <row r="17" spans="1:10">
      <c r="A17" s="70"/>
      <c r="B17" s="71" t="s">
        <v>71</v>
      </c>
      <c r="C17" s="72" t="s">
        <v>62</v>
      </c>
      <c r="D17" s="31" t="s">
        <v>26</v>
      </c>
      <c r="E17" s="25">
        <v>25</v>
      </c>
      <c r="F17" s="25">
        <v>1.34</v>
      </c>
      <c r="G17" s="27">
        <f>E17*0.8/100</f>
        <v>0.2</v>
      </c>
      <c r="H17" s="25">
        <f>E17*49.5/100</f>
        <v>12.375</v>
      </c>
      <c r="I17" s="27">
        <f>H17*4+G17*9+J17*4</f>
        <v>59</v>
      </c>
      <c r="J17" s="25">
        <f>E17*7.7/100</f>
        <v>1.925</v>
      </c>
    </row>
    <row r="18" spans="1:10">
      <c r="A18" s="70"/>
      <c r="B18" s="71"/>
      <c r="C18" s="72"/>
      <c r="D18" s="80"/>
      <c r="E18" s="81"/>
      <c r="F18" s="82"/>
      <c r="G18" s="91"/>
      <c r="H18" s="92"/>
      <c r="I18" s="92"/>
      <c r="J18" s="92"/>
    </row>
    <row r="19" spans="1:10">
      <c r="A19" s="70"/>
      <c r="B19" s="93"/>
      <c r="C19" s="93"/>
      <c r="D19" s="94"/>
      <c r="E19" s="95"/>
      <c r="F19" s="96"/>
      <c r="G19" s="95"/>
      <c r="H19" s="95"/>
      <c r="I19" s="95"/>
      <c r="J19" s="95"/>
    </row>
    <row r="20" spans="1:10" ht="15.75" thickBot="1">
      <c r="A20" s="74"/>
      <c r="B20" s="75"/>
      <c r="C20" s="75"/>
      <c r="D20" s="76"/>
      <c r="E20" s="97"/>
      <c r="F20" s="98"/>
      <c r="G20" s="97"/>
      <c r="H20" s="97"/>
      <c r="I20" s="97"/>
      <c r="J20" s="97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2022-09-03T05:47:34Z</dcterms:modified>
</cp:coreProperties>
</file>