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8" i="2"/>
  <c r="D18"/>
  <c r="H17"/>
  <c r="P16"/>
  <c r="P18" s="1"/>
  <c r="O16"/>
  <c r="N16"/>
  <c r="N18" s="1"/>
  <c r="M16"/>
  <c r="L16"/>
  <c r="L18" s="1"/>
  <c r="I16"/>
  <c r="G16"/>
  <c r="F16"/>
  <c r="F18" s="1"/>
  <c r="E16"/>
  <c r="H15"/>
  <c r="P14"/>
  <c r="O14"/>
  <c r="N14"/>
  <c r="M14"/>
  <c r="L14"/>
  <c r="I14"/>
  <c r="G14"/>
  <c r="G18" s="1"/>
  <c r="F14"/>
  <c r="E14"/>
  <c r="E18" s="1"/>
  <c r="P13"/>
  <c r="O13"/>
  <c r="O18" s="1"/>
  <c r="N13"/>
  <c r="M13"/>
  <c r="M18" s="1"/>
  <c r="L13"/>
  <c r="K13"/>
  <c r="K18" s="1"/>
  <c r="J13"/>
  <c r="I13"/>
  <c r="I18" s="1"/>
  <c r="H13"/>
  <c r="J11"/>
  <c r="D11"/>
  <c r="H10"/>
  <c r="P9"/>
  <c r="P11" s="1"/>
  <c r="O9"/>
  <c r="N9"/>
  <c r="N11" s="1"/>
  <c r="M9"/>
  <c r="L9"/>
  <c r="L11" s="1"/>
  <c r="I9"/>
  <c r="G9"/>
  <c r="F9"/>
  <c r="F11" s="1"/>
  <c r="E9"/>
  <c r="H8"/>
  <c r="P7"/>
  <c r="O7"/>
  <c r="N7"/>
  <c r="M7"/>
  <c r="L7"/>
  <c r="I7"/>
  <c r="G7"/>
  <c r="G11" s="1"/>
  <c r="F7"/>
  <c r="E7"/>
  <c r="E11" s="1"/>
  <c r="P6"/>
  <c r="O6"/>
  <c r="O11" s="1"/>
  <c r="N6"/>
  <c r="M6"/>
  <c r="M11" s="1"/>
  <c r="L6"/>
  <c r="K6"/>
  <c r="K11" s="1"/>
  <c r="J6"/>
  <c r="I6"/>
  <c r="I11" s="1"/>
  <c r="H6"/>
  <c r="H9" l="1"/>
  <c r="H16"/>
  <c r="H7"/>
  <c r="H11" s="1"/>
  <c r="H14"/>
  <c r="H18" s="1"/>
  <c r="C16" i="1" l="1"/>
  <c r="H15"/>
  <c r="P14"/>
  <c r="O14"/>
  <c r="N14"/>
  <c r="M14"/>
  <c r="L14"/>
  <c r="I14"/>
  <c r="G14"/>
  <c r="F14"/>
  <c r="H14" s="1"/>
  <c r="E14"/>
  <c r="H13"/>
  <c r="P12"/>
  <c r="O12"/>
  <c r="N12"/>
  <c r="M12"/>
  <c r="L12"/>
  <c r="I12"/>
  <c r="G12"/>
  <c r="H12" s="1"/>
  <c r="F12"/>
  <c r="E12"/>
  <c r="P11"/>
  <c r="P16" s="1"/>
  <c r="O11"/>
  <c r="O16" s="1"/>
  <c r="N11"/>
  <c r="N16" s="1"/>
  <c r="M11"/>
  <c r="M16" s="1"/>
  <c r="L11"/>
  <c r="L16" s="1"/>
  <c r="K11"/>
  <c r="K16" s="1"/>
  <c r="J11"/>
  <c r="J16" s="1"/>
  <c r="I11"/>
  <c r="I16" s="1"/>
  <c r="G11"/>
  <c r="G16" s="1"/>
  <c r="F11"/>
  <c r="F16" s="1"/>
  <c r="E11"/>
  <c r="E16" s="1"/>
  <c r="K9"/>
  <c r="K18" s="1"/>
  <c r="J9"/>
  <c r="J18" s="1"/>
  <c r="C9"/>
  <c r="H8"/>
  <c r="P7"/>
  <c r="O7"/>
  <c r="N7"/>
  <c r="M7"/>
  <c r="L7"/>
  <c r="I7"/>
  <c r="G7"/>
  <c r="H7" s="1"/>
  <c r="F7"/>
  <c r="E7"/>
  <c r="P6"/>
  <c r="P9" s="1"/>
  <c r="P18" s="1"/>
  <c r="O6"/>
  <c r="O9" s="1"/>
  <c r="O18" s="1"/>
  <c r="N6"/>
  <c r="N9" s="1"/>
  <c r="N18" s="1"/>
  <c r="M6"/>
  <c r="M9" s="1"/>
  <c r="M18" s="1"/>
  <c r="L6"/>
  <c r="L9" s="1"/>
  <c r="L18" s="1"/>
  <c r="I6"/>
  <c r="I9" s="1"/>
  <c r="I18" s="1"/>
  <c r="G6"/>
  <c r="H6" s="1"/>
  <c r="H9" s="1"/>
  <c r="F6"/>
  <c r="F9" s="1"/>
  <c r="F18" s="1"/>
  <c r="E6"/>
  <c r="E9" s="1"/>
  <c r="E18" s="1"/>
  <c r="G9" l="1"/>
  <c r="G18" s="1"/>
  <c r="H11"/>
  <c r="H16" s="1"/>
  <c r="H18" s="1"/>
</calcChain>
</file>

<file path=xl/sharedStrings.xml><?xml version="1.0" encoding="utf-8"?>
<sst xmlns="http://schemas.openxmlformats.org/spreadsheetml/2006/main" count="94" uniqueCount="52">
  <si>
    <t>Меню на "______"__________________2022г.</t>
  </si>
  <si>
    <t>Утверждаю: Директор МБОУ Первомайская СОШ Ладик Е.В.___________</t>
  </si>
  <si>
    <t>Возрастная категория: 7-10 лет.</t>
  </si>
  <si>
    <t>День: суббота (2 неделя)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</si>
  <si>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</si>
  <si>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</si>
  <si>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</si>
  <si>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</si>
  <si>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</si>
  <si>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</si>
  <si>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</si>
  <si>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</si>
  <si>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</si>
  <si>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</si>
  <si>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</si>
  <si>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</si>
  <si>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</si>
  <si>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</si>
  <si>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</si>
  <si>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</si>
  <si>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</si>
  <si>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</si>
  <si>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</si>
  <si>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</si>
  <si>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130/2008г</t>
  </si>
  <si>
    <t>Каша рисовая молочная жидкая</t>
  </si>
  <si>
    <t>Хлеб пшеничный</t>
  </si>
  <si>
    <t>148/2008г</t>
  </si>
  <si>
    <t>Кофейный напиток с молоком</t>
  </si>
  <si>
    <t>ИТОГО ЗА ЗАВТРАК:</t>
  </si>
  <si>
    <t xml:space="preserve"> </t>
  </si>
  <si>
    <t>ОБЕД</t>
  </si>
  <si>
    <t>45/2008г</t>
  </si>
  <si>
    <t>Суп картофельный с мясными фрикадельками</t>
  </si>
  <si>
    <t>106/2013г</t>
  </si>
  <si>
    <t>Каша пшённая вязкая с маслом</t>
  </si>
  <si>
    <t>84/2008г</t>
  </si>
  <si>
    <t>Рыба тушеная в томате с овощами</t>
  </si>
  <si>
    <t>50/20</t>
  </si>
  <si>
    <t>251/2013г</t>
  </si>
  <si>
    <t>Компот из яблок</t>
  </si>
  <si>
    <t>ИТОГО ЗА ОБЕД:</t>
  </si>
  <si>
    <t>ИТОГО ЗА ДЕНЬ:</t>
  </si>
  <si>
    <t>Шеф-повар__________________</t>
  </si>
  <si>
    <t>Утверждаю: Директор МБОУ Первомайская СОШ Ладик Е.В._______________</t>
  </si>
  <si>
    <t>Возрастная категория: 11 лет и старше.</t>
  </si>
  <si>
    <t>ОБЕД многодетные, малообеспеченные, ОВЗ</t>
  </si>
  <si>
    <t>45/2013г</t>
  </si>
  <si>
    <t>ИТОГО ЗА обед:</t>
  </si>
  <si>
    <t>ОБЕД платники</t>
  </si>
  <si>
    <t>80/30</t>
  </si>
  <si>
    <t>Шеф-повар__________________________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</si>
</sst>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9"/>
  <sheetViews>
    <sheetView workbookViewId="0">
      <selection activeCell="C23" sqref="C23"/>
    </sheetView>
  </sheetViews>
  <sheetFormatPr defaultRowHeight="15"/>
  <cols>
    <col min="1" max="1" width="9.85546875" customWidth="1"/>
    <col min="2" max="2" width="27.140625" customWidth="1"/>
    <col min="3" max="4" width="8" customWidth="1"/>
    <col min="5" max="5" width="7.7109375" customWidth="1"/>
    <col min="6" max="6" width="7" customWidth="1"/>
    <col min="8" max="8" width="8.7109375" customWidth="1"/>
    <col min="9" max="9" width="5.7109375" customWidth="1"/>
    <col min="10" max="10" width="7.42578125" customWidth="1"/>
    <col min="11" max="11" width="5.85546875" customWidth="1"/>
    <col min="12" max="12" width="6" customWidth="1"/>
    <col min="13" max="13" width="6.42578125" customWidth="1"/>
    <col min="14" max="15" width="7" customWidth="1"/>
    <col min="16" max="16" width="6.42578125" customWidth="1"/>
  </cols>
  <sheetData>
    <row r="1" spans="1:47" ht="42.75" customHeight="1">
      <c r="A1" s="1" t="s">
        <v>0</v>
      </c>
      <c r="B1" s="2"/>
      <c r="C1" s="2"/>
      <c r="D1" s="2"/>
      <c r="E1" s="1" t="s">
        <v>1</v>
      </c>
      <c r="G1" s="2"/>
      <c r="J1" s="2"/>
      <c r="M1" s="3"/>
      <c r="N1" s="4"/>
      <c r="O1" s="4"/>
      <c r="P1" s="4"/>
    </row>
    <row r="2" spans="1:47" ht="15.75">
      <c r="A2" s="5" t="s">
        <v>2</v>
      </c>
      <c r="B2" s="5"/>
      <c r="C2" s="52" t="s">
        <v>3</v>
      </c>
      <c r="D2" s="52"/>
      <c r="E2" s="52"/>
      <c r="F2" s="52"/>
      <c r="G2" s="52"/>
      <c r="H2" s="52"/>
      <c r="I2" s="6"/>
      <c r="J2" s="6"/>
      <c r="K2" s="53"/>
      <c r="L2" s="53"/>
      <c r="M2" s="53"/>
      <c r="N2" s="53"/>
      <c r="O2" s="53"/>
      <c r="P2" s="53"/>
    </row>
    <row r="3" spans="1:47" ht="18" customHeight="1">
      <c r="A3" s="54" t="s">
        <v>4</v>
      </c>
      <c r="B3" s="54" t="s">
        <v>5</v>
      </c>
      <c r="C3" s="56" t="s">
        <v>6</v>
      </c>
      <c r="D3" s="7"/>
      <c r="E3" s="58" t="s">
        <v>7</v>
      </c>
      <c r="F3" s="59"/>
      <c r="G3" s="60"/>
      <c r="H3" s="56" t="s">
        <v>8</v>
      </c>
      <c r="I3" s="58" t="s">
        <v>9</v>
      </c>
      <c r="J3" s="59"/>
      <c r="K3" s="59"/>
      <c r="L3" s="60"/>
      <c r="M3" s="58" t="s">
        <v>10</v>
      </c>
      <c r="N3" s="59"/>
      <c r="O3" s="59"/>
      <c r="P3" s="60"/>
      <c r="Q3" s="8"/>
      <c r="R3" s="8"/>
      <c r="S3" s="9"/>
    </row>
    <row r="4" spans="1:47">
      <c r="A4" s="55"/>
      <c r="B4" s="55"/>
      <c r="C4" s="57"/>
      <c r="D4" s="10" t="s">
        <v>11</v>
      </c>
      <c r="E4" s="11" t="s">
        <v>12</v>
      </c>
      <c r="F4" s="11" t="s">
        <v>13</v>
      </c>
      <c r="G4" s="11" t="s">
        <v>14</v>
      </c>
      <c r="H4" s="57"/>
      <c r="I4" s="11" t="s">
        <v>15</v>
      </c>
      <c r="J4" s="11" t="s">
        <v>16</v>
      </c>
      <c r="K4" s="11" t="s">
        <v>17</v>
      </c>
      <c r="L4" s="11" t="s">
        <v>18</v>
      </c>
      <c r="M4" s="11" t="s">
        <v>19</v>
      </c>
      <c r="N4" s="11" t="s">
        <v>20</v>
      </c>
      <c r="O4" s="11" t="s">
        <v>21</v>
      </c>
      <c r="P4" s="11" t="s">
        <v>22</v>
      </c>
      <c r="Q4" s="8"/>
      <c r="R4" s="8"/>
      <c r="S4" s="9"/>
    </row>
    <row r="5" spans="1:47">
      <c r="A5" s="12"/>
      <c r="B5" s="13"/>
      <c r="C5" s="13"/>
      <c r="D5" s="13"/>
      <c r="E5" s="13"/>
      <c r="F5" s="13"/>
      <c r="G5" s="14" t="s">
        <v>23</v>
      </c>
      <c r="H5" s="13"/>
      <c r="I5" s="13"/>
      <c r="J5" s="13"/>
      <c r="K5" s="13"/>
      <c r="L5" s="13"/>
      <c r="M5" s="13"/>
      <c r="N5" s="13"/>
      <c r="O5" s="13"/>
      <c r="P5" s="15"/>
      <c r="Q5" s="8"/>
      <c r="R5" s="8"/>
      <c r="S5" s="9"/>
    </row>
    <row r="6" spans="1:47">
      <c r="A6" s="16" t="s">
        <v>24</v>
      </c>
      <c r="B6" s="17" t="s">
        <v>25</v>
      </c>
      <c r="C6" s="16">
        <v>180</v>
      </c>
      <c r="D6" s="16">
        <v>11.57</v>
      </c>
      <c r="E6" s="16">
        <f>C6*2.4/100</f>
        <v>4.32</v>
      </c>
      <c r="F6" s="18">
        <f>C6*3.5/100</f>
        <v>6.3</v>
      </c>
      <c r="G6" s="18">
        <f>C6*25.8/100</f>
        <v>46.44</v>
      </c>
      <c r="H6" s="16">
        <f>G6*4+F6*9+E6*4</f>
        <v>259.74</v>
      </c>
      <c r="I6" s="19">
        <f>C6*0.02/100</f>
        <v>3.6000000000000004E-2</v>
      </c>
      <c r="J6" s="20">
        <v>0</v>
      </c>
      <c r="K6" s="20">
        <v>0</v>
      </c>
      <c r="L6" s="19">
        <f>C6*1/100</f>
        <v>1.8</v>
      </c>
      <c r="M6" s="19">
        <f>C6*10/100</f>
        <v>18</v>
      </c>
      <c r="N6" s="19">
        <f>C6*51/100</f>
        <v>91.8</v>
      </c>
      <c r="O6" s="19">
        <f>C6*18/100</f>
        <v>32.4</v>
      </c>
      <c r="P6" s="19">
        <f>C6*0.4/100</f>
        <v>0.72</v>
      </c>
      <c r="Q6" s="21"/>
      <c r="R6" s="8"/>
      <c r="S6" s="9"/>
    </row>
    <row r="7" spans="1:47" s="26" customFormat="1">
      <c r="A7" s="22"/>
      <c r="B7" s="23" t="s">
        <v>26</v>
      </c>
      <c r="C7" s="16">
        <v>40</v>
      </c>
      <c r="D7" s="16">
        <v>2.08</v>
      </c>
      <c r="E7" s="16">
        <f>C7*7.7/100</f>
        <v>3.08</v>
      </c>
      <c r="F7" s="18">
        <f>C7*0.8/100</f>
        <v>0.32</v>
      </c>
      <c r="G7" s="16">
        <f>C7*49.5/100</f>
        <v>19.8</v>
      </c>
      <c r="H7" s="18">
        <f t="shared" ref="H7" si="0">G7*4+F7*9+E7*4</f>
        <v>94.4</v>
      </c>
      <c r="I7" s="18">
        <f>C7*0.11/100</f>
        <v>4.4000000000000004E-2</v>
      </c>
      <c r="J7" s="24">
        <v>0</v>
      </c>
      <c r="K7" s="24">
        <v>0</v>
      </c>
      <c r="L7" s="16">
        <f>C7*1.1/100</f>
        <v>0.44</v>
      </c>
      <c r="M7" s="18">
        <f>C7*20/100</f>
        <v>8</v>
      </c>
      <c r="N7" s="18">
        <f>C7*65/100</f>
        <v>26</v>
      </c>
      <c r="O7" s="18">
        <f>C7*49/100</f>
        <v>19.600000000000001</v>
      </c>
      <c r="P7" s="16">
        <f>C7*1.1/100</f>
        <v>0.44</v>
      </c>
      <c r="Q7" s="21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25"/>
    </row>
    <row r="8" spans="1:47">
      <c r="A8" s="27" t="s">
        <v>27</v>
      </c>
      <c r="B8" s="28" t="s">
        <v>28</v>
      </c>
      <c r="C8" s="27">
        <v>200</v>
      </c>
      <c r="D8" s="27">
        <v>8.4600000000000009</v>
      </c>
      <c r="E8" s="29">
        <v>2.7</v>
      </c>
      <c r="F8" s="29">
        <v>2.8</v>
      </c>
      <c r="G8" s="29">
        <v>22.4</v>
      </c>
      <c r="H8" s="29">
        <f>G8*4+F8*9+E8*4</f>
        <v>125.6</v>
      </c>
      <c r="I8" s="29">
        <v>0.22</v>
      </c>
      <c r="J8" s="29">
        <v>1.3</v>
      </c>
      <c r="K8" s="29">
        <v>0.02</v>
      </c>
      <c r="L8" s="30">
        <v>0</v>
      </c>
      <c r="M8" s="27">
        <v>125.78</v>
      </c>
      <c r="N8" s="29">
        <v>90</v>
      </c>
      <c r="O8" s="29">
        <v>14</v>
      </c>
      <c r="P8" s="29">
        <v>0.13</v>
      </c>
      <c r="Q8" s="21"/>
      <c r="R8" s="8"/>
      <c r="S8" s="9"/>
    </row>
    <row r="9" spans="1:47">
      <c r="A9" s="46" t="s">
        <v>29</v>
      </c>
      <c r="B9" s="47"/>
      <c r="C9" s="31">
        <f t="shared" ref="C9:P9" si="1">SUM(C6:C8)</f>
        <v>420</v>
      </c>
      <c r="D9" s="31"/>
      <c r="E9" s="32">
        <f t="shared" si="1"/>
        <v>10.100000000000001</v>
      </c>
      <c r="F9" s="31">
        <f t="shared" si="1"/>
        <v>9.42</v>
      </c>
      <c r="G9" s="32">
        <f t="shared" si="1"/>
        <v>88.639999999999986</v>
      </c>
      <c r="H9" s="32">
        <f t="shared" si="1"/>
        <v>479.74</v>
      </c>
      <c r="I9" s="32">
        <f t="shared" si="1"/>
        <v>0.30000000000000004</v>
      </c>
      <c r="J9" s="32">
        <f t="shared" si="1"/>
        <v>1.3</v>
      </c>
      <c r="K9" s="32">
        <f t="shared" si="1"/>
        <v>0.02</v>
      </c>
      <c r="L9" s="32">
        <f t="shared" si="1"/>
        <v>2.2400000000000002</v>
      </c>
      <c r="M9" s="31">
        <f t="shared" si="1"/>
        <v>151.78</v>
      </c>
      <c r="N9" s="31">
        <f t="shared" si="1"/>
        <v>207.8</v>
      </c>
      <c r="O9" s="32">
        <f t="shared" si="1"/>
        <v>66</v>
      </c>
      <c r="P9" s="32">
        <f t="shared" si="1"/>
        <v>1.29</v>
      </c>
      <c r="Q9" s="21"/>
      <c r="R9" s="8" t="s">
        <v>30</v>
      </c>
      <c r="S9" s="9"/>
    </row>
    <row r="10" spans="1:47">
      <c r="A10" s="46" t="s">
        <v>31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7"/>
      <c r="Q10" s="21"/>
      <c r="R10" s="8"/>
      <c r="S10" s="9"/>
    </row>
    <row r="11" spans="1:47" ht="25.5">
      <c r="A11" s="16" t="s">
        <v>32</v>
      </c>
      <c r="B11" s="33" t="s">
        <v>33</v>
      </c>
      <c r="C11" s="16">
        <v>200</v>
      </c>
      <c r="D11" s="16">
        <v>18.95</v>
      </c>
      <c r="E11" s="18">
        <f>2/250*C11</f>
        <v>1.6</v>
      </c>
      <c r="F11" s="18">
        <f>2.4/250*C11</f>
        <v>1.92</v>
      </c>
      <c r="G11" s="16">
        <f>14.8/250*C11</f>
        <v>11.84</v>
      </c>
      <c r="H11" s="18">
        <f t="shared" ref="H11:H15" si="2">G11*4+F11*9+E11*4</f>
        <v>71.040000000000006</v>
      </c>
      <c r="I11" s="19">
        <f>C11*0.04/100</f>
        <v>0.08</v>
      </c>
      <c r="J11" s="19">
        <f>C11*1.08/100</f>
        <v>2.16</v>
      </c>
      <c r="K11" s="19">
        <f>C11*0.32/100</f>
        <v>0.64</v>
      </c>
      <c r="L11" s="19">
        <f>C11*0.36/100</f>
        <v>0.72</v>
      </c>
      <c r="M11" s="19">
        <f>C11*26.46/100</f>
        <v>52.92</v>
      </c>
      <c r="N11" s="19">
        <f>C11*25.64/100</f>
        <v>51.28</v>
      </c>
      <c r="O11" s="19">
        <f>C11*10.6/100</f>
        <v>21.2</v>
      </c>
      <c r="P11" s="19">
        <f>C11*0.55/100</f>
        <v>1.1000000000000001</v>
      </c>
      <c r="Q11" s="21"/>
      <c r="R11" s="8"/>
      <c r="S11" s="9"/>
    </row>
    <row r="12" spans="1:47">
      <c r="A12" s="16" t="s">
        <v>34</v>
      </c>
      <c r="B12" s="17" t="s">
        <v>35</v>
      </c>
      <c r="C12" s="16">
        <v>180</v>
      </c>
      <c r="D12" s="16">
        <v>10.32</v>
      </c>
      <c r="E12" s="18">
        <f>C12*2.85/100</f>
        <v>5.13</v>
      </c>
      <c r="F12" s="18">
        <f>C12*3.24/100</f>
        <v>5.8320000000000007</v>
      </c>
      <c r="G12" s="18">
        <f>C12*16.3/100</f>
        <v>29.34</v>
      </c>
      <c r="H12" s="18">
        <f t="shared" si="2"/>
        <v>190.36800000000002</v>
      </c>
      <c r="I12" s="19">
        <f>C12*0.08/100</f>
        <v>0.14400000000000002</v>
      </c>
      <c r="J12" s="20">
        <v>0</v>
      </c>
      <c r="K12" s="20">
        <v>0</v>
      </c>
      <c r="L12" s="34">
        <f>C12*0.8/100</f>
        <v>1.44</v>
      </c>
      <c r="M12" s="19">
        <f>C12*14/100</f>
        <v>25.2</v>
      </c>
      <c r="N12" s="19">
        <f>C12*56/100</f>
        <v>100.8</v>
      </c>
      <c r="O12" s="19">
        <f>C12*21/100</f>
        <v>37.799999999999997</v>
      </c>
      <c r="P12" s="19">
        <f>C12*0.7/100</f>
        <v>1.2599999999999998</v>
      </c>
      <c r="Q12" s="21"/>
      <c r="R12" s="8"/>
      <c r="S12" s="9"/>
    </row>
    <row r="13" spans="1:47" ht="25.5">
      <c r="A13" s="16" t="s">
        <v>36</v>
      </c>
      <c r="B13" s="17" t="s">
        <v>37</v>
      </c>
      <c r="C13" s="16" t="s">
        <v>38</v>
      </c>
      <c r="D13" s="16">
        <v>28.66</v>
      </c>
      <c r="E13" s="16">
        <v>2.2000000000000002</v>
      </c>
      <c r="F13" s="16">
        <v>23.94</v>
      </c>
      <c r="G13" s="18">
        <v>2.2999999999999998</v>
      </c>
      <c r="H13" s="16">
        <f t="shared" si="2"/>
        <v>233.46</v>
      </c>
      <c r="I13" s="19">
        <v>0.03</v>
      </c>
      <c r="J13" s="20">
        <v>0</v>
      </c>
      <c r="K13" s="20">
        <v>0</v>
      </c>
      <c r="L13" s="19">
        <v>9.1999999999999993</v>
      </c>
      <c r="M13" s="19">
        <v>36</v>
      </c>
      <c r="N13" s="19">
        <v>224</v>
      </c>
      <c r="O13" s="19">
        <v>40</v>
      </c>
      <c r="P13" s="19">
        <v>1.6</v>
      </c>
      <c r="Q13" s="21"/>
      <c r="R13" s="8"/>
      <c r="S13" s="9"/>
    </row>
    <row r="14" spans="1:47">
      <c r="A14" s="16"/>
      <c r="B14" s="23" t="s">
        <v>26</v>
      </c>
      <c r="C14" s="16">
        <v>20</v>
      </c>
      <c r="D14" s="16">
        <v>1.04</v>
      </c>
      <c r="E14" s="16">
        <f>C14*7.7/100</f>
        <v>1.54</v>
      </c>
      <c r="F14" s="18">
        <f>C14*0.8/100</f>
        <v>0.16</v>
      </c>
      <c r="G14" s="16">
        <f>C14*49.5/100</f>
        <v>9.9</v>
      </c>
      <c r="H14" s="18">
        <f t="shared" si="2"/>
        <v>47.2</v>
      </c>
      <c r="I14" s="18">
        <f>C14*0.11/100</f>
        <v>2.2000000000000002E-2</v>
      </c>
      <c r="J14" s="24">
        <v>0</v>
      </c>
      <c r="K14" s="24">
        <v>0</v>
      </c>
      <c r="L14" s="16">
        <f>C14*1.1/100</f>
        <v>0.22</v>
      </c>
      <c r="M14" s="18">
        <f>C14*20/100</f>
        <v>4</v>
      </c>
      <c r="N14" s="18">
        <f>C14*65/100</f>
        <v>13</v>
      </c>
      <c r="O14" s="18">
        <f>C14*49/100</f>
        <v>9.8000000000000007</v>
      </c>
      <c r="P14" s="16">
        <f>C14*1.1/100</f>
        <v>0.22</v>
      </c>
      <c r="Q14" s="21"/>
      <c r="R14" s="8"/>
      <c r="S14" s="9"/>
    </row>
    <row r="15" spans="1:47">
      <c r="A15" s="16" t="s">
        <v>39</v>
      </c>
      <c r="B15" s="23" t="s">
        <v>40</v>
      </c>
      <c r="C15" s="16">
        <v>200</v>
      </c>
      <c r="D15" s="16">
        <v>2</v>
      </c>
      <c r="E15" s="18">
        <v>0.16</v>
      </c>
      <c r="F15" s="16">
        <v>0.16</v>
      </c>
      <c r="G15" s="18">
        <v>23.88</v>
      </c>
      <c r="H15" s="18">
        <f t="shared" si="2"/>
        <v>97.6</v>
      </c>
      <c r="I15" s="34">
        <v>0.01</v>
      </c>
      <c r="J15" s="19">
        <v>0.9</v>
      </c>
      <c r="K15" s="20">
        <v>0</v>
      </c>
      <c r="L15" s="34">
        <v>0.08</v>
      </c>
      <c r="M15" s="19">
        <v>14.18</v>
      </c>
      <c r="N15" s="19">
        <v>4.4000000000000004</v>
      </c>
      <c r="O15" s="19">
        <v>5.14</v>
      </c>
      <c r="P15" s="19">
        <v>0.95</v>
      </c>
      <c r="Q15" s="21"/>
      <c r="R15" s="8"/>
      <c r="S15" s="9"/>
    </row>
    <row r="16" spans="1:47">
      <c r="A16" s="46" t="s">
        <v>41</v>
      </c>
      <c r="B16" s="47"/>
      <c r="C16" s="31">
        <f t="shared" ref="C16:P16" si="3">SUM(C11:C15)</f>
        <v>600</v>
      </c>
      <c r="D16" s="31"/>
      <c r="E16" s="32">
        <f t="shared" si="3"/>
        <v>10.629999999999999</v>
      </c>
      <c r="F16" s="32">
        <f t="shared" si="3"/>
        <v>32.012</v>
      </c>
      <c r="G16" s="31">
        <f t="shared" si="3"/>
        <v>77.259999999999991</v>
      </c>
      <c r="H16" s="32">
        <f t="shared" si="3"/>
        <v>639.66800000000012</v>
      </c>
      <c r="I16" s="32">
        <f t="shared" si="3"/>
        <v>0.28600000000000003</v>
      </c>
      <c r="J16" s="32">
        <f t="shared" si="3"/>
        <v>3.06</v>
      </c>
      <c r="K16" s="32">
        <f t="shared" si="3"/>
        <v>0.64</v>
      </c>
      <c r="L16" s="32">
        <f t="shared" si="3"/>
        <v>11.66</v>
      </c>
      <c r="M16" s="32">
        <f t="shared" si="3"/>
        <v>132.30000000000001</v>
      </c>
      <c r="N16" s="32">
        <f t="shared" si="3"/>
        <v>393.47999999999996</v>
      </c>
      <c r="O16" s="32">
        <f t="shared" si="3"/>
        <v>113.94</v>
      </c>
      <c r="P16" s="32">
        <f t="shared" si="3"/>
        <v>5.13</v>
      </c>
      <c r="Q16" s="21"/>
      <c r="R16" s="8"/>
      <c r="S16" s="9"/>
    </row>
    <row r="17" spans="1:19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21"/>
      <c r="R17" s="8"/>
      <c r="S17" s="9"/>
    </row>
    <row r="18" spans="1:19">
      <c r="A18" s="46" t="s">
        <v>42</v>
      </c>
      <c r="B18" s="47"/>
      <c r="C18" s="16"/>
      <c r="D18" s="31">
        <v>83.08</v>
      </c>
      <c r="E18" s="32">
        <f t="shared" ref="E18:P18" si="4">E9+E16</f>
        <v>20.73</v>
      </c>
      <c r="F18" s="32">
        <f t="shared" si="4"/>
        <v>41.432000000000002</v>
      </c>
      <c r="G18" s="32">
        <f t="shared" si="4"/>
        <v>165.89999999999998</v>
      </c>
      <c r="H18" s="31">
        <f t="shared" si="4"/>
        <v>1119.4080000000001</v>
      </c>
      <c r="I18" s="32">
        <f t="shared" si="4"/>
        <v>0.58600000000000008</v>
      </c>
      <c r="J18" s="32">
        <f t="shared" si="4"/>
        <v>4.3600000000000003</v>
      </c>
      <c r="K18" s="32">
        <f t="shared" si="4"/>
        <v>0.66</v>
      </c>
      <c r="L18" s="32">
        <f t="shared" si="4"/>
        <v>13.9</v>
      </c>
      <c r="M18" s="32">
        <f t="shared" si="4"/>
        <v>284.08000000000004</v>
      </c>
      <c r="N18" s="32">
        <f t="shared" si="4"/>
        <v>601.28</v>
      </c>
      <c r="O18" s="32">
        <f t="shared" si="4"/>
        <v>179.94</v>
      </c>
      <c r="P18" s="32">
        <f t="shared" si="4"/>
        <v>6.42</v>
      </c>
      <c r="Q18" s="21"/>
      <c r="R18" s="8"/>
      <c r="S18" s="9"/>
    </row>
    <row r="19" spans="1:19">
      <c r="A19" s="35"/>
      <c r="B19" s="35"/>
      <c r="C19" s="36"/>
      <c r="D19" s="35"/>
      <c r="E19" s="37"/>
      <c r="F19" s="37"/>
      <c r="G19" s="37"/>
      <c r="H19" s="35"/>
      <c r="I19" s="37"/>
      <c r="J19" s="37"/>
      <c r="K19" s="37"/>
      <c r="L19" s="37"/>
      <c r="M19" s="37"/>
      <c r="N19" s="37"/>
      <c r="O19" s="37"/>
      <c r="P19" s="37"/>
      <c r="Q19" s="21"/>
      <c r="R19" s="8"/>
      <c r="S19" s="9"/>
    </row>
    <row r="20" spans="1:19">
      <c r="B20" t="s">
        <v>43</v>
      </c>
    </row>
    <row r="29" spans="1:19">
      <c r="B29" s="21"/>
      <c r="C29" s="38"/>
      <c r="D29" s="38"/>
      <c r="E29" s="21"/>
      <c r="F29" s="39"/>
      <c r="G29" s="39"/>
      <c r="H29" s="21"/>
      <c r="I29" s="39"/>
      <c r="J29" s="21"/>
      <c r="K29" s="39"/>
      <c r="L29" s="40"/>
      <c r="M29" s="21"/>
      <c r="N29" s="39"/>
      <c r="O29" s="39"/>
      <c r="P29" s="39"/>
    </row>
  </sheetData>
  <mergeCells count="14">
    <mergeCell ref="C2:H2"/>
    <mergeCell ref="K2:P2"/>
    <mergeCell ref="A3:A4"/>
    <mergeCell ref="B3:B4"/>
    <mergeCell ref="C3:C4"/>
    <mergeCell ref="E3:G3"/>
    <mergeCell ref="H3:H4"/>
    <mergeCell ref="I3:L3"/>
    <mergeCell ref="M3:P3"/>
    <mergeCell ref="A9:B9"/>
    <mergeCell ref="A10:P10"/>
    <mergeCell ref="A16:B16"/>
    <mergeCell ref="A17:P17"/>
    <mergeCell ref="A18:B18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0"/>
  <sheetViews>
    <sheetView tabSelected="1" workbookViewId="0"/>
  </sheetViews>
  <sheetFormatPr defaultRowHeight="15"/>
  <cols>
    <col min="1" max="1" width="9.85546875" customWidth="1"/>
    <col min="2" max="2" width="27.140625" customWidth="1"/>
    <col min="3" max="4" width="8" customWidth="1"/>
    <col min="5" max="5" width="7.7109375" customWidth="1"/>
    <col min="6" max="6" width="7" customWidth="1"/>
    <col min="8" max="8" width="9.28515625" customWidth="1"/>
    <col min="9" max="9" width="5.7109375" customWidth="1"/>
    <col min="10" max="10" width="6.85546875" customWidth="1"/>
    <col min="11" max="11" width="5.85546875" customWidth="1"/>
    <col min="12" max="12" width="6" customWidth="1"/>
    <col min="13" max="13" width="8" customWidth="1"/>
    <col min="14" max="15" width="7" customWidth="1"/>
    <col min="16" max="16" width="6.42578125" customWidth="1"/>
  </cols>
  <sheetData>
    <row r="1" spans="1:21" ht="40.5" customHeight="1">
      <c r="A1" s="1" t="s">
        <v>0</v>
      </c>
      <c r="B1" s="2"/>
      <c r="C1" s="2"/>
      <c r="D1" s="2"/>
      <c r="E1" s="1" t="s">
        <v>44</v>
      </c>
      <c r="G1" s="2"/>
      <c r="I1" s="3"/>
      <c r="K1" s="3"/>
      <c r="L1" s="4"/>
      <c r="M1" s="4"/>
      <c r="N1" s="4"/>
      <c r="O1" s="2"/>
      <c r="R1" s="3"/>
      <c r="S1" s="3"/>
      <c r="T1" s="3"/>
      <c r="U1" s="3"/>
    </row>
    <row r="2" spans="1:21" ht="15.75">
      <c r="A2" s="5" t="s">
        <v>45</v>
      </c>
      <c r="B2" s="5"/>
      <c r="C2" s="41"/>
      <c r="D2" s="41"/>
      <c r="E2" s="52" t="s">
        <v>3</v>
      </c>
      <c r="F2" s="52"/>
      <c r="G2" s="52"/>
      <c r="H2" s="52"/>
      <c r="I2" s="52"/>
      <c r="J2" s="6"/>
      <c r="K2" s="53"/>
      <c r="L2" s="53"/>
      <c r="M2" s="53"/>
      <c r="N2" s="53"/>
      <c r="O2" s="53"/>
      <c r="P2" s="53"/>
    </row>
    <row r="3" spans="1:21">
      <c r="A3" s="54" t="s">
        <v>4</v>
      </c>
      <c r="B3" s="54" t="s">
        <v>5</v>
      </c>
      <c r="C3" s="56" t="s">
        <v>6</v>
      </c>
      <c r="D3" s="7"/>
      <c r="E3" s="58" t="s">
        <v>7</v>
      </c>
      <c r="F3" s="59"/>
      <c r="G3" s="60"/>
      <c r="H3" s="56" t="s">
        <v>8</v>
      </c>
      <c r="I3" s="58" t="s">
        <v>9</v>
      </c>
      <c r="J3" s="59"/>
      <c r="K3" s="59"/>
      <c r="L3" s="60"/>
      <c r="M3" s="58" t="s">
        <v>10</v>
      </c>
      <c r="N3" s="59"/>
      <c r="O3" s="59"/>
      <c r="P3" s="60"/>
      <c r="Q3" s="8"/>
      <c r="R3" s="8"/>
      <c r="S3" s="8"/>
      <c r="T3" s="9"/>
    </row>
    <row r="4" spans="1:21">
      <c r="A4" s="55"/>
      <c r="B4" s="55"/>
      <c r="C4" s="57"/>
      <c r="D4" s="10" t="s">
        <v>11</v>
      </c>
      <c r="E4" s="11" t="s">
        <v>12</v>
      </c>
      <c r="F4" s="11" t="s">
        <v>13</v>
      </c>
      <c r="G4" s="11" t="s">
        <v>14</v>
      </c>
      <c r="H4" s="57"/>
      <c r="I4" s="11" t="s">
        <v>15</v>
      </c>
      <c r="J4" s="11" t="s">
        <v>16</v>
      </c>
      <c r="K4" s="11" t="s">
        <v>17</v>
      </c>
      <c r="L4" s="11" t="s">
        <v>18</v>
      </c>
      <c r="M4" s="11" t="s">
        <v>19</v>
      </c>
      <c r="N4" s="11" t="s">
        <v>20</v>
      </c>
      <c r="O4" s="11" t="s">
        <v>21</v>
      </c>
      <c r="P4" s="11" t="s">
        <v>22</v>
      </c>
      <c r="Q4" s="8"/>
      <c r="R4" s="8"/>
      <c r="S4" s="8"/>
      <c r="T4" s="9"/>
    </row>
    <row r="5" spans="1:21">
      <c r="A5" s="42"/>
      <c r="B5" s="43"/>
      <c r="C5" s="43"/>
      <c r="D5" s="43"/>
      <c r="E5" s="43"/>
      <c r="F5" s="43"/>
      <c r="G5" s="44" t="s">
        <v>46</v>
      </c>
      <c r="H5" s="43"/>
      <c r="I5" s="43"/>
      <c r="J5" s="43"/>
      <c r="K5" s="43"/>
      <c r="L5" s="43"/>
      <c r="M5" s="43"/>
      <c r="N5" s="43"/>
      <c r="O5" s="43"/>
      <c r="P5" s="45"/>
      <c r="Q5" s="8"/>
      <c r="R5" s="8"/>
      <c r="S5" s="8"/>
      <c r="T5" s="9"/>
    </row>
    <row r="6" spans="1:21" ht="25.5">
      <c r="A6" s="16" t="s">
        <v>47</v>
      </c>
      <c r="B6" s="33" t="s">
        <v>33</v>
      </c>
      <c r="C6" s="16">
        <v>200</v>
      </c>
      <c r="D6" s="16">
        <v>18.95</v>
      </c>
      <c r="E6" s="18">
        <v>2</v>
      </c>
      <c r="F6" s="18">
        <v>2.4</v>
      </c>
      <c r="G6" s="18">
        <v>14.8</v>
      </c>
      <c r="H6" s="18">
        <f t="shared" ref="H6:H10" si="0">G6*4+F6*9+E6*4</f>
        <v>88.8</v>
      </c>
      <c r="I6" s="19">
        <f>C6*0.04/100</f>
        <v>0.08</v>
      </c>
      <c r="J6" s="19">
        <f>C6*8.01/100</f>
        <v>16.02</v>
      </c>
      <c r="K6" s="19">
        <f>C6*0.32/100</f>
        <v>0.64</v>
      </c>
      <c r="L6" s="19">
        <f>C6*0.36/100</f>
        <v>0.72</v>
      </c>
      <c r="M6" s="19">
        <f>C6*26.46/100</f>
        <v>52.92</v>
      </c>
      <c r="N6" s="19">
        <f>C6*25.64/100</f>
        <v>51.28</v>
      </c>
      <c r="O6" s="19">
        <f>C6*10.6/100</f>
        <v>21.2</v>
      </c>
      <c r="P6" s="19">
        <f>C6*0.55/100</f>
        <v>1.1000000000000001</v>
      </c>
      <c r="Q6" s="21"/>
      <c r="R6" s="21"/>
      <c r="S6" s="8"/>
      <c r="T6" s="9"/>
    </row>
    <row r="7" spans="1:21">
      <c r="A7" s="16" t="s">
        <v>34</v>
      </c>
      <c r="B7" s="17" t="s">
        <v>35</v>
      </c>
      <c r="C7" s="16">
        <v>180</v>
      </c>
      <c r="D7" s="16">
        <v>10.32</v>
      </c>
      <c r="E7" s="18">
        <f>C7*2.85/100</f>
        <v>5.13</v>
      </c>
      <c r="F7" s="18">
        <f>C7*3.24/100</f>
        <v>5.8320000000000007</v>
      </c>
      <c r="G7" s="18">
        <f>C7*16.3/100</f>
        <v>29.34</v>
      </c>
      <c r="H7" s="18">
        <f t="shared" si="0"/>
        <v>190.36800000000002</v>
      </c>
      <c r="I7" s="19">
        <f>C7*0.08/100</f>
        <v>0.14400000000000002</v>
      </c>
      <c r="J7" s="20">
        <v>0</v>
      </c>
      <c r="K7" s="20">
        <v>0</v>
      </c>
      <c r="L7" s="19">
        <f>C7*0.8/100</f>
        <v>1.44</v>
      </c>
      <c r="M7" s="19">
        <f>C7*14/100</f>
        <v>25.2</v>
      </c>
      <c r="N7" s="19">
        <f>C7*56/100</f>
        <v>100.8</v>
      </c>
      <c r="O7" s="19">
        <f>C7*21/100</f>
        <v>37.799999999999997</v>
      </c>
      <c r="P7" s="19">
        <f>C7*0.7/100</f>
        <v>1.2599999999999998</v>
      </c>
      <c r="Q7" s="21"/>
      <c r="R7" s="21"/>
      <c r="S7" s="8"/>
      <c r="T7" s="9"/>
    </row>
    <row r="8" spans="1:21" ht="25.5">
      <c r="A8" s="16" t="s">
        <v>36</v>
      </c>
      <c r="B8" s="17" t="s">
        <v>37</v>
      </c>
      <c r="C8" s="16" t="s">
        <v>38</v>
      </c>
      <c r="D8" s="16">
        <v>28.66</v>
      </c>
      <c r="E8" s="18">
        <v>2.02</v>
      </c>
      <c r="F8" s="18">
        <v>26.6</v>
      </c>
      <c r="G8" s="18">
        <v>2.0299999999999998</v>
      </c>
      <c r="H8" s="18">
        <f t="shared" si="0"/>
        <v>255.60000000000002</v>
      </c>
      <c r="I8" s="19">
        <v>0.3</v>
      </c>
      <c r="J8" s="20">
        <v>0</v>
      </c>
      <c r="K8" s="20">
        <v>0.2</v>
      </c>
      <c r="L8" s="19">
        <v>0.1</v>
      </c>
      <c r="M8" s="19">
        <v>0</v>
      </c>
      <c r="N8" s="19">
        <v>0</v>
      </c>
      <c r="O8" s="19">
        <v>0.1</v>
      </c>
      <c r="P8" s="19">
        <v>0.2</v>
      </c>
      <c r="Q8" s="21"/>
      <c r="R8" s="21"/>
      <c r="S8" s="8"/>
      <c r="T8" s="9"/>
    </row>
    <row r="9" spans="1:21">
      <c r="A9" s="16"/>
      <c r="B9" s="23" t="s">
        <v>26</v>
      </c>
      <c r="C9" s="16">
        <v>40</v>
      </c>
      <c r="D9" s="16">
        <v>2.08</v>
      </c>
      <c r="E9" s="16">
        <f>C9*7.7/100</f>
        <v>3.08</v>
      </c>
      <c r="F9" s="18">
        <f>C9*0.8/100</f>
        <v>0.32</v>
      </c>
      <c r="G9" s="16">
        <f>C9*49.5/100</f>
        <v>19.8</v>
      </c>
      <c r="H9" s="18">
        <f t="shared" si="0"/>
        <v>94.4</v>
      </c>
      <c r="I9" s="18">
        <f>C9*0.11/100</f>
        <v>4.4000000000000004E-2</v>
      </c>
      <c r="J9" s="24">
        <v>0</v>
      </c>
      <c r="K9" s="24">
        <v>0</v>
      </c>
      <c r="L9" s="16">
        <f>C9*1.1/100</f>
        <v>0.44</v>
      </c>
      <c r="M9" s="18">
        <f>C9*20/100</f>
        <v>8</v>
      </c>
      <c r="N9" s="18">
        <f>C9*65/100</f>
        <v>26</v>
      </c>
      <c r="O9" s="18">
        <f>C9*49/100</f>
        <v>19.600000000000001</v>
      </c>
      <c r="P9" s="16">
        <f>C9*1.1/100</f>
        <v>0.44</v>
      </c>
      <c r="Q9" s="21"/>
      <c r="R9" s="21"/>
      <c r="S9" s="8"/>
      <c r="T9" s="9"/>
    </row>
    <row r="10" spans="1:21">
      <c r="A10" s="16" t="s">
        <v>39</v>
      </c>
      <c r="B10" s="23" t="s">
        <v>40</v>
      </c>
      <c r="C10" s="16">
        <v>200</v>
      </c>
      <c r="D10" s="16">
        <v>6.99</v>
      </c>
      <c r="E10" s="18">
        <v>0.16</v>
      </c>
      <c r="F10" s="16">
        <v>0.16</v>
      </c>
      <c r="G10" s="18">
        <v>23.88</v>
      </c>
      <c r="H10" s="18">
        <f t="shared" si="0"/>
        <v>97.6</v>
      </c>
      <c r="I10" s="34">
        <v>0.01</v>
      </c>
      <c r="J10" s="19">
        <v>0.9</v>
      </c>
      <c r="K10" s="20">
        <v>0</v>
      </c>
      <c r="L10" s="34">
        <v>0.08</v>
      </c>
      <c r="M10" s="19">
        <v>14.18</v>
      </c>
      <c r="N10" s="19">
        <v>4.4000000000000004</v>
      </c>
      <c r="O10" s="19">
        <v>5.14</v>
      </c>
      <c r="P10" s="19">
        <v>0.95</v>
      </c>
      <c r="Q10" s="21"/>
      <c r="R10" s="8"/>
      <c r="S10" s="9"/>
    </row>
    <row r="11" spans="1:21">
      <c r="A11" s="46" t="s">
        <v>48</v>
      </c>
      <c r="B11" s="47"/>
      <c r="C11" s="31"/>
      <c r="D11" s="32">
        <f>SUM(D6:D10)</f>
        <v>67</v>
      </c>
      <c r="E11" s="31">
        <f t="shared" ref="E11:P11" si="1">SUM(E6:E10)</f>
        <v>12.39</v>
      </c>
      <c r="F11" s="31">
        <f t="shared" si="1"/>
        <v>35.311999999999998</v>
      </c>
      <c r="G11" s="32">
        <f t="shared" si="1"/>
        <v>89.85</v>
      </c>
      <c r="H11" s="31">
        <f t="shared" si="1"/>
        <v>726.76800000000003</v>
      </c>
      <c r="I11" s="32">
        <f t="shared" si="1"/>
        <v>0.57800000000000007</v>
      </c>
      <c r="J11" s="31">
        <f t="shared" si="1"/>
        <v>16.919999999999998</v>
      </c>
      <c r="K11" s="32">
        <f t="shared" si="1"/>
        <v>0.84000000000000008</v>
      </c>
      <c r="L11" s="32">
        <f t="shared" si="1"/>
        <v>2.7800000000000002</v>
      </c>
      <c r="M11" s="31">
        <f t="shared" si="1"/>
        <v>100.30000000000001</v>
      </c>
      <c r="N11" s="32">
        <f t="shared" si="1"/>
        <v>182.48</v>
      </c>
      <c r="O11" s="32">
        <f t="shared" si="1"/>
        <v>83.84</v>
      </c>
      <c r="P11" s="32">
        <f t="shared" si="1"/>
        <v>3.95</v>
      </c>
      <c r="Q11" s="21"/>
      <c r="R11" s="21"/>
      <c r="S11" s="8" t="s">
        <v>30</v>
      </c>
      <c r="T11" s="9"/>
    </row>
    <row r="12" spans="1:21">
      <c r="A12" s="46" t="s">
        <v>49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7"/>
      <c r="Q12" s="21"/>
      <c r="R12" s="21"/>
      <c r="S12" s="8"/>
      <c r="T12" s="9"/>
    </row>
    <row r="13" spans="1:21" ht="25.5">
      <c r="A13" s="16" t="s">
        <v>47</v>
      </c>
      <c r="B13" s="33" t="s">
        <v>33</v>
      </c>
      <c r="C13" s="16">
        <v>200</v>
      </c>
      <c r="D13" s="16">
        <v>24.64</v>
      </c>
      <c r="E13" s="18">
        <v>2</v>
      </c>
      <c r="F13" s="18">
        <v>2.4</v>
      </c>
      <c r="G13" s="18">
        <v>14.8</v>
      </c>
      <c r="H13" s="18">
        <f t="shared" ref="H13:H17" si="2">G13*4+F13*9+E13*4</f>
        <v>88.8</v>
      </c>
      <c r="I13" s="19">
        <f>C13*0.04/100</f>
        <v>0.08</v>
      </c>
      <c r="J13" s="19">
        <f>C13*8.01/100</f>
        <v>16.02</v>
      </c>
      <c r="K13" s="19">
        <f>C13*0.32/100</f>
        <v>0.64</v>
      </c>
      <c r="L13" s="19">
        <f>C13*0.36/100</f>
        <v>0.72</v>
      </c>
      <c r="M13" s="19">
        <f>C13*26.46/100</f>
        <v>52.92</v>
      </c>
      <c r="N13" s="19">
        <f>C13*25.64/100</f>
        <v>51.28</v>
      </c>
      <c r="O13" s="19">
        <f>C13*10.6/100</f>
        <v>21.2</v>
      </c>
      <c r="P13" s="19">
        <f>C13*0.55/100</f>
        <v>1.1000000000000001</v>
      </c>
      <c r="Q13" s="21"/>
      <c r="R13" s="21"/>
      <c r="S13" s="8"/>
      <c r="T13" s="9"/>
    </row>
    <row r="14" spans="1:21">
      <c r="A14" s="16" t="s">
        <v>34</v>
      </c>
      <c r="B14" s="17" t="s">
        <v>35</v>
      </c>
      <c r="C14" s="16">
        <v>180</v>
      </c>
      <c r="D14" s="16">
        <v>13.42</v>
      </c>
      <c r="E14" s="18">
        <f>C14*2.85/100</f>
        <v>5.13</v>
      </c>
      <c r="F14" s="18">
        <f>C14*3.24/100</f>
        <v>5.8320000000000007</v>
      </c>
      <c r="G14" s="18">
        <f>C14*16.3/100</f>
        <v>29.34</v>
      </c>
      <c r="H14" s="18">
        <f t="shared" si="2"/>
        <v>190.36800000000002</v>
      </c>
      <c r="I14" s="19">
        <f>C14*0.08/100</f>
        <v>0.14400000000000002</v>
      </c>
      <c r="J14" s="20">
        <v>0</v>
      </c>
      <c r="K14" s="20">
        <v>0</v>
      </c>
      <c r="L14" s="19">
        <f>C14*0.8/100</f>
        <v>1.44</v>
      </c>
      <c r="M14" s="19">
        <f>C14*14/100</f>
        <v>25.2</v>
      </c>
      <c r="N14" s="19">
        <f>C14*56/100</f>
        <v>100.8</v>
      </c>
      <c r="O14" s="19">
        <f>C14*21/100</f>
        <v>37.799999999999997</v>
      </c>
      <c r="P14" s="19">
        <f>C14*0.7/100</f>
        <v>1.2599999999999998</v>
      </c>
      <c r="Q14" s="21"/>
      <c r="R14" s="21"/>
      <c r="S14" s="8"/>
      <c r="T14" s="9"/>
    </row>
    <row r="15" spans="1:21" ht="25.5">
      <c r="A15" s="16" t="s">
        <v>36</v>
      </c>
      <c r="B15" s="17" t="s">
        <v>37</v>
      </c>
      <c r="C15" s="16" t="s">
        <v>50</v>
      </c>
      <c r="D15" s="16">
        <v>56.68</v>
      </c>
      <c r="E15" s="18">
        <v>3.2</v>
      </c>
      <c r="F15" s="18">
        <v>26.6</v>
      </c>
      <c r="G15" s="18">
        <v>3</v>
      </c>
      <c r="H15" s="18">
        <f t="shared" si="2"/>
        <v>264.2</v>
      </c>
      <c r="I15" s="19">
        <v>0</v>
      </c>
      <c r="J15" s="20">
        <v>0</v>
      </c>
      <c r="K15" s="20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21"/>
      <c r="R15" s="21"/>
      <c r="S15" s="8"/>
      <c r="T15" s="9"/>
    </row>
    <row r="16" spans="1:21">
      <c r="A16" s="16"/>
      <c r="B16" s="23" t="s">
        <v>26</v>
      </c>
      <c r="C16" s="16">
        <v>30</v>
      </c>
      <c r="D16" s="16">
        <v>2.0299999999999998</v>
      </c>
      <c r="E16" s="16">
        <f>C16*7.7/100</f>
        <v>2.31</v>
      </c>
      <c r="F16" s="18">
        <f>C16*0.8/100</f>
        <v>0.24</v>
      </c>
      <c r="G16" s="16">
        <f>C16*49.5/100</f>
        <v>14.85</v>
      </c>
      <c r="H16" s="18">
        <f t="shared" si="2"/>
        <v>70.8</v>
      </c>
      <c r="I16" s="18">
        <f>C16*0.11/100</f>
        <v>3.3000000000000002E-2</v>
      </c>
      <c r="J16" s="24">
        <v>0</v>
      </c>
      <c r="K16" s="24">
        <v>0</v>
      </c>
      <c r="L16" s="16">
        <f>C16*1.1/100</f>
        <v>0.33</v>
      </c>
      <c r="M16" s="18">
        <f>C16*20/100</f>
        <v>6</v>
      </c>
      <c r="N16" s="18">
        <f>C16*65/100</f>
        <v>19.5</v>
      </c>
      <c r="O16" s="18">
        <f>C16*49/100</f>
        <v>14.7</v>
      </c>
      <c r="P16" s="16">
        <f>C16*1.1/100</f>
        <v>0.33</v>
      </c>
      <c r="Q16" s="21"/>
      <c r="R16" s="21"/>
      <c r="S16" s="8"/>
      <c r="T16" s="9"/>
    </row>
    <row r="17" spans="1:20">
      <c r="A17" s="16" t="s">
        <v>39</v>
      </c>
      <c r="B17" s="23" t="s">
        <v>40</v>
      </c>
      <c r="C17" s="16">
        <v>200</v>
      </c>
      <c r="D17" s="16">
        <v>6.99</v>
      </c>
      <c r="E17" s="18">
        <v>0.16</v>
      </c>
      <c r="F17" s="16">
        <v>0.16</v>
      </c>
      <c r="G17" s="18">
        <v>23.88</v>
      </c>
      <c r="H17" s="18">
        <f t="shared" si="2"/>
        <v>97.6</v>
      </c>
      <c r="I17" s="34">
        <v>0.01</v>
      </c>
      <c r="J17" s="19">
        <v>0.9</v>
      </c>
      <c r="K17" s="20">
        <v>0</v>
      </c>
      <c r="L17" s="34">
        <v>0.08</v>
      </c>
      <c r="M17" s="19">
        <v>14.18</v>
      </c>
      <c r="N17" s="19">
        <v>4.4000000000000004</v>
      </c>
      <c r="O17" s="19">
        <v>5.14</v>
      </c>
      <c r="P17" s="19">
        <v>0.95</v>
      </c>
      <c r="Q17" s="21"/>
      <c r="R17" s="8"/>
      <c r="S17" s="9"/>
    </row>
    <row r="18" spans="1:20">
      <c r="A18" s="46" t="s">
        <v>41</v>
      </c>
      <c r="B18" s="47"/>
      <c r="C18" s="31"/>
      <c r="D18" s="31">
        <f>SUM(D13:D17)</f>
        <v>103.76</v>
      </c>
      <c r="E18" s="32">
        <f t="shared" ref="E18:P18" si="3">SUM(E13:E17)</f>
        <v>12.8</v>
      </c>
      <c r="F18" s="32">
        <f t="shared" si="3"/>
        <v>35.231999999999999</v>
      </c>
      <c r="G18" s="31">
        <f t="shared" si="3"/>
        <v>85.87</v>
      </c>
      <c r="H18" s="32">
        <f t="shared" si="3"/>
        <v>711.76799999999992</v>
      </c>
      <c r="I18" s="32">
        <f t="shared" si="3"/>
        <v>0.26700000000000002</v>
      </c>
      <c r="J18" s="32">
        <f t="shared" si="3"/>
        <v>16.919999999999998</v>
      </c>
      <c r="K18" s="32">
        <f t="shared" si="3"/>
        <v>0.64</v>
      </c>
      <c r="L18" s="32">
        <f t="shared" si="3"/>
        <v>2.5700000000000003</v>
      </c>
      <c r="M18" s="32">
        <f t="shared" si="3"/>
        <v>98.300000000000011</v>
      </c>
      <c r="N18" s="32">
        <f t="shared" si="3"/>
        <v>175.98</v>
      </c>
      <c r="O18" s="32">
        <f t="shared" si="3"/>
        <v>78.84</v>
      </c>
      <c r="P18" s="32">
        <f t="shared" si="3"/>
        <v>3.6399999999999997</v>
      </c>
      <c r="Q18" s="21"/>
      <c r="R18" s="21"/>
      <c r="S18" s="8"/>
      <c r="T18" s="9"/>
    </row>
    <row r="19" spans="1:20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3"/>
      <c r="Q19" s="21"/>
      <c r="R19" s="21"/>
      <c r="S19" s="8"/>
      <c r="T19" s="9"/>
    </row>
    <row r="20" spans="1:20" s="9" customFormat="1">
      <c r="A20" s="64" t="s">
        <v>51</v>
      </c>
      <c r="B20" s="64"/>
      <c r="C20" s="36"/>
      <c r="D20" s="36"/>
      <c r="E20" s="37"/>
      <c r="F20" s="37"/>
      <c r="G20" s="37"/>
      <c r="H20" s="37"/>
      <c r="I20" s="37"/>
      <c r="J20" s="37"/>
      <c r="K20" s="37"/>
      <c r="L20" s="37"/>
      <c r="M20" s="35"/>
      <c r="N20" s="37"/>
      <c r="O20" s="37"/>
      <c r="P20" s="37"/>
      <c r="Q20" s="21"/>
      <c r="R20" s="21"/>
      <c r="S20" s="8"/>
    </row>
    <row r="30" spans="1:20">
      <c r="B30" s="21"/>
      <c r="C30" s="38"/>
      <c r="D30" s="38"/>
      <c r="E30" s="21"/>
      <c r="F30" s="39"/>
      <c r="G30" s="39"/>
      <c r="H30" s="21"/>
      <c r="I30" s="39"/>
      <c r="J30" s="21"/>
      <c r="K30" s="39"/>
      <c r="L30" s="40"/>
      <c r="M30" s="21"/>
      <c r="N30" s="39"/>
      <c r="O30" s="39"/>
      <c r="P30" s="39"/>
      <c r="Q30" s="39"/>
    </row>
  </sheetData>
  <mergeCells count="14">
    <mergeCell ref="E2:I2"/>
    <mergeCell ref="K2:P2"/>
    <mergeCell ref="A3:A4"/>
    <mergeCell ref="B3:B4"/>
    <mergeCell ref="C3:C4"/>
    <mergeCell ref="E3:G3"/>
    <mergeCell ref="H3:H4"/>
    <mergeCell ref="I3:L3"/>
    <mergeCell ref="M3:P3"/>
    <mergeCell ref="A11:B11"/>
    <mergeCell ref="A12:P12"/>
    <mergeCell ref="A18:B18"/>
    <mergeCell ref="A19:P19"/>
    <mergeCell ref="A20:B20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2022-09-29T11:14:26Z</dcterms:modified>
</cp:coreProperties>
</file>