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20" i="2"/>
  <c r="D20"/>
  <c r="C20"/>
  <c r="H19"/>
  <c r="P18"/>
  <c r="O18"/>
  <c r="N18"/>
  <c r="M18"/>
  <c r="L18"/>
  <c r="I18"/>
  <c r="G18"/>
  <c r="G20" s="1"/>
  <c r="F18"/>
  <c r="E18"/>
  <c r="P16"/>
  <c r="P20" s="1"/>
  <c r="O16"/>
  <c r="O20" s="1"/>
  <c r="N16"/>
  <c r="N20" s="1"/>
  <c r="M16"/>
  <c r="M20" s="1"/>
  <c r="L16"/>
  <c r="L20" s="1"/>
  <c r="J16"/>
  <c r="J20" s="1"/>
  <c r="I16"/>
  <c r="I20" s="1"/>
  <c r="F16"/>
  <c r="F20" s="1"/>
  <c r="E16"/>
  <c r="E20" s="1"/>
  <c r="K13"/>
  <c r="D13"/>
  <c r="C13"/>
  <c r="H11"/>
  <c r="P10"/>
  <c r="O10"/>
  <c r="N10"/>
  <c r="M10"/>
  <c r="L10"/>
  <c r="I10"/>
  <c r="G10"/>
  <c r="H10" s="1"/>
  <c r="F10"/>
  <c r="E10"/>
  <c r="P9"/>
  <c r="O9"/>
  <c r="N9"/>
  <c r="M9"/>
  <c r="L9"/>
  <c r="I9"/>
  <c r="G9"/>
  <c r="G13" s="1"/>
  <c r="F9"/>
  <c r="E9"/>
  <c r="P7"/>
  <c r="P13" s="1"/>
  <c r="O7"/>
  <c r="O13" s="1"/>
  <c r="N7"/>
  <c r="N13" s="1"/>
  <c r="M7"/>
  <c r="M13" s="1"/>
  <c r="L7"/>
  <c r="L13" s="1"/>
  <c r="J7"/>
  <c r="J13" s="1"/>
  <c r="I7"/>
  <c r="I13" s="1"/>
  <c r="F7"/>
  <c r="F13" s="1"/>
  <c r="E7"/>
  <c r="H7" s="1"/>
  <c r="K17" i="1"/>
  <c r="C17"/>
  <c r="H16"/>
  <c r="P15"/>
  <c r="O15"/>
  <c r="N15"/>
  <c r="M15"/>
  <c r="L15"/>
  <c r="I15"/>
  <c r="G15"/>
  <c r="H15" s="1"/>
  <c r="F15"/>
  <c r="E15"/>
  <c r="P14"/>
  <c r="O14"/>
  <c r="N14"/>
  <c r="M14"/>
  <c r="L14"/>
  <c r="I14"/>
  <c r="G14"/>
  <c r="H14" s="1"/>
  <c r="F14"/>
  <c r="E14"/>
  <c r="P12"/>
  <c r="P17" s="1"/>
  <c r="O12"/>
  <c r="O17" s="1"/>
  <c r="N12"/>
  <c r="N17" s="1"/>
  <c r="M12"/>
  <c r="M17" s="1"/>
  <c r="L12"/>
  <c r="L17" s="1"/>
  <c r="J12"/>
  <c r="J17" s="1"/>
  <c r="I12"/>
  <c r="I17" s="1"/>
  <c r="F12"/>
  <c r="E12"/>
  <c r="H12" s="1"/>
  <c r="H11"/>
  <c r="G11"/>
  <c r="G17" s="1"/>
  <c r="F11"/>
  <c r="F17" s="1"/>
  <c r="E11"/>
  <c r="E17" s="1"/>
  <c r="C9"/>
  <c r="K8"/>
  <c r="J8"/>
  <c r="I8"/>
  <c r="H8"/>
  <c r="F8"/>
  <c r="E8"/>
  <c r="P7"/>
  <c r="O7"/>
  <c r="N7"/>
  <c r="M7"/>
  <c r="L7"/>
  <c r="I7"/>
  <c r="G7"/>
  <c r="F7"/>
  <c r="H7" s="1"/>
  <c r="E7"/>
  <c r="P6"/>
  <c r="P9" s="1"/>
  <c r="P19" s="1"/>
  <c r="O6"/>
  <c r="O9" s="1"/>
  <c r="N6"/>
  <c r="N9" s="1"/>
  <c r="N19" s="1"/>
  <c r="M6"/>
  <c r="M9" s="1"/>
  <c r="L6"/>
  <c r="L9" s="1"/>
  <c r="L19" s="1"/>
  <c r="K6"/>
  <c r="K9" s="1"/>
  <c r="K19" s="1"/>
  <c r="J6"/>
  <c r="J9" s="1"/>
  <c r="J19" s="1"/>
  <c r="I6"/>
  <c r="I9" s="1"/>
  <c r="I19" s="1"/>
  <c r="H6"/>
  <c r="H9" s="1"/>
  <c r="G6"/>
  <c r="G9" s="1"/>
  <c r="G19" s="1"/>
  <c r="F6"/>
  <c r="F9" s="1"/>
  <c r="F19" s="1"/>
  <c r="E6"/>
  <c r="E9" s="1"/>
  <c r="E19" s="1"/>
  <c r="H9" i="2" l="1"/>
  <c r="H13" s="1"/>
  <c r="E13"/>
  <c r="H16"/>
  <c r="H20" s="1"/>
  <c r="H18"/>
  <c r="H17" i="1"/>
  <c r="H19" s="1"/>
  <c r="M19"/>
  <c r="O19"/>
</calcChain>
</file>

<file path=xl/sharedStrings.xml><?xml version="1.0" encoding="utf-8"?>
<sst xmlns="http://schemas.openxmlformats.org/spreadsheetml/2006/main" count="91" uniqueCount="50">
  <si>
    <t>Меню на "______"__________________2022г.</t>
  </si>
  <si>
    <t>Утверждаю: Директор МБОУ Первомайская СОШ Ладик Е.В._______________</t>
  </si>
  <si>
    <t>Возрастная категория: 7-10 лет.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</si>
  <si>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</si>
  <si>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</si>
  <si>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</si>
  <si>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</si>
  <si>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</si>
  <si>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 xml:space="preserve">                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</si>
  <si>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</si>
  <si>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</si>
  <si>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</si>
  <si>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</si>
  <si>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</si>
  <si>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</si>
  <si>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</si>
  <si>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</si>
  <si>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</si>
  <si>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</si>
  <si>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</si>
  <si>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</si>
  <si>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</si>
  <si>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</si>
  <si>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Каша манная молочная жидкая с маслом</t>
  </si>
  <si>
    <t>Хлеб пшеничный</t>
  </si>
  <si>
    <t>149/2008г</t>
  </si>
  <si>
    <t>Какао с молоком</t>
  </si>
  <si>
    <t xml:space="preserve">                  ИТОГО ЗА ЗАВТРАК:</t>
  </si>
  <si>
    <t>ОБЕД</t>
  </si>
  <si>
    <t>46/2008г</t>
  </si>
  <si>
    <t>Суп картофельный с макаронными изделиями</t>
  </si>
  <si>
    <t>92/2008г</t>
  </si>
  <si>
    <t>Картофельное пюре</t>
  </si>
  <si>
    <t>268/2017</t>
  </si>
  <si>
    <t>Котлета мясная рубленая</t>
  </si>
  <si>
    <t>Хлеб ржано-пшеничный</t>
  </si>
  <si>
    <t>146/2008г</t>
  </si>
  <si>
    <t>Чай с лимоном</t>
  </si>
  <si>
    <t xml:space="preserve">                      ИТОГО ЗА ОБЕД:</t>
  </si>
  <si>
    <t xml:space="preserve">                                ИТОГО ЗА ДЕНЬ:</t>
  </si>
  <si>
    <t>Шеф-повар_________________________________________</t>
  </si>
  <si>
    <t xml:space="preserve">     Утверждаю: Директор МБОУ Первомайская СОШ Ладик Е.В._______________</t>
  </si>
  <si>
    <t>Возрастная категория: 11 лет и старше.</t>
  </si>
  <si>
    <t>Витамины (мг)</t>
  </si>
  <si>
    <t>ОБЕД МНОГОДЕТНЫЕ, малообеспеченные, ОВЗ</t>
  </si>
  <si>
    <t>Вафли</t>
  </si>
  <si>
    <t>ИТОГО ЗА ОБЕД:</t>
  </si>
  <si>
    <t>ОБЕД ПЛАТНИКИ</t>
  </si>
  <si>
    <t xml:space="preserve">                                                          Шеф-повар____________________________________</t>
  </si>
  <si>
    <t>День: четверг (1 неделя)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</si>
</sst>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" fontId="8" fillId="2" borderId="5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2" fontId="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left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/>
    <xf numFmtId="0" fontId="0" fillId="0" borderId="0" xfId="0" applyBorder="1"/>
    <xf numFmtId="0" fontId="7" fillId="0" borderId="3" xfId="0" applyFont="1" applyBorder="1" applyAlignment="1">
      <alignment horizontal="right" vertic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  <xf numFmtId="0" fontId="7" fillId="0" borderId="4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2" fillId="0" borderId="0" xfId="0" applyFont="1" applyBorder="1"/>
    <xf numFmtId="0" fontId="3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C3" sqref="C3"/>
    </sheetView>
  </sheetViews>
  <sheetFormatPr defaultRowHeight="15"/>
  <cols>
    <col min="2" max="2" width="26.42578125" customWidth="1"/>
    <col min="3" max="3" width="7.42578125" customWidth="1"/>
    <col min="4" max="4" width="6.7109375" customWidth="1"/>
    <col min="5" max="5" width="8.85546875" customWidth="1"/>
    <col min="6" max="6" width="8.140625" customWidth="1"/>
    <col min="7" max="7" width="7.7109375" customWidth="1"/>
    <col min="8" max="8" width="8.5703125" bestFit="1" customWidth="1"/>
    <col min="9" max="10" width="7.42578125" customWidth="1"/>
    <col min="11" max="11" width="7.7109375" customWidth="1"/>
    <col min="12" max="12" width="7.28515625" customWidth="1"/>
    <col min="13" max="13" width="7.42578125" customWidth="1"/>
    <col min="14" max="14" width="8" customWidth="1"/>
    <col min="15" max="15" width="6.5703125" customWidth="1"/>
    <col min="16" max="16" width="5.85546875" customWidth="1"/>
  </cols>
  <sheetData>
    <row r="1" spans="1:17" ht="32.25" customHeight="1">
      <c r="A1" s="1" t="s">
        <v>0</v>
      </c>
      <c r="B1" s="2"/>
      <c r="C1" s="2"/>
      <c r="D1" s="2"/>
      <c r="E1" s="1" t="s">
        <v>41</v>
      </c>
      <c r="H1" s="3"/>
      <c r="I1" s="4"/>
      <c r="J1" s="4"/>
      <c r="K1" s="4"/>
      <c r="L1" s="2"/>
      <c r="M1" s="3"/>
      <c r="N1" s="3"/>
      <c r="O1" s="3"/>
      <c r="P1" s="3"/>
      <c r="Q1" s="3"/>
    </row>
    <row r="2" spans="1:17" ht="15.75">
      <c r="A2" s="5" t="s">
        <v>2</v>
      </c>
      <c r="B2" s="5"/>
      <c r="C2" s="72" t="s">
        <v>49</v>
      </c>
      <c r="D2" s="72"/>
      <c r="E2" s="72"/>
      <c r="F2" s="72"/>
      <c r="G2" s="72"/>
      <c r="H2" s="72"/>
      <c r="I2" s="6"/>
      <c r="J2" s="6"/>
      <c r="K2" s="73"/>
      <c r="L2" s="73"/>
      <c r="M2" s="73"/>
      <c r="N2" s="73"/>
      <c r="O2" s="73"/>
      <c r="P2" s="73"/>
      <c r="Q2" s="7"/>
    </row>
    <row r="3" spans="1:17" ht="24">
      <c r="A3" s="8" t="s">
        <v>3</v>
      </c>
      <c r="B3" s="8" t="s">
        <v>4</v>
      </c>
      <c r="C3" s="9" t="s">
        <v>5</v>
      </c>
      <c r="D3" s="10"/>
      <c r="E3" s="11" t="s">
        <v>6</v>
      </c>
      <c r="F3" s="12"/>
      <c r="G3" s="13"/>
      <c r="H3" s="9" t="s">
        <v>7</v>
      </c>
      <c r="I3" s="14" t="s">
        <v>8</v>
      </c>
      <c r="J3" s="12"/>
      <c r="K3" s="12"/>
      <c r="L3" s="13"/>
      <c r="M3" s="14" t="s">
        <v>9</v>
      </c>
      <c r="N3" s="12"/>
      <c r="O3" s="12"/>
      <c r="P3" s="13"/>
      <c r="Q3" s="15"/>
    </row>
    <row r="4" spans="1:17">
      <c r="A4" s="16"/>
      <c r="B4" s="16"/>
      <c r="C4" s="17"/>
      <c r="D4" s="17" t="s">
        <v>10</v>
      </c>
      <c r="E4" s="18" t="s">
        <v>11</v>
      </c>
      <c r="F4" s="18" t="s">
        <v>12</v>
      </c>
      <c r="G4" s="18" t="s">
        <v>13</v>
      </c>
      <c r="H4" s="17"/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  <c r="O4" s="18" t="s">
        <v>20</v>
      </c>
      <c r="P4" s="18" t="s">
        <v>21</v>
      </c>
      <c r="Q4" s="15"/>
    </row>
    <row r="5" spans="1:17">
      <c r="A5" s="19"/>
      <c r="B5" s="20"/>
      <c r="C5" s="20"/>
      <c r="D5" s="20"/>
      <c r="E5" s="20"/>
      <c r="F5" s="20"/>
      <c r="G5" s="21" t="s">
        <v>22</v>
      </c>
      <c r="H5" s="20"/>
      <c r="I5" s="22"/>
      <c r="J5" s="22"/>
      <c r="K5" s="22"/>
      <c r="L5" s="22"/>
      <c r="M5" s="22"/>
      <c r="N5" s="22"/>
      <c r="O5" s="22"/>
      <c r="P5" s="23"/>
      <c r="Q5" s="15"/>
    </row>
    <row r="6" spans="1:17">
      <c r="A6" s="24">
        <v>125</v>
      </c>
      <c r="B6" s="25" t="s">
        <v>23</v>
      </c>
      <c r="C6" s="26">
        <v>180</v>
      </c>
      <c r="D6" s="26">
        <v>10.09</v>
      </c>
      <c r="E6" s="26">
        <f>4.4/150*C6</f>
        <v>5.28</v>
      </c>
      <c r="F6" s="26">
        <f>6.3/150*C6</f>
        <v>7.56</v>
      </c>
      <c r="G6" s="26">
        <f>21.8/150*C6</f>
        <v>26.16</v>
      </c>
      <c r="H6" s="26">
        <f>157.2/150*C6</f>
        <v>188.63999999999996</v>
      </c>
      <c r="I6" s="27">
        <f>0.06/150*C6</f>
        <v>7.1999999999999995E-2</v>
      </c>
      <c r="J6" s="28">
        <f>1.03/150*C6</f>
        <v>1.236</v>
      </c>
      <c r="K6" s="28">
        <f>0.07/150*C6</f>
        <v>8.4000000000000005E-2</v>
      </c>
      <c r="L6" s="28">
        <f>2.2/150*C6</f>
        <v>2.64</v>
      </c>
      <c r="M6" s="28">
        <f>100.72/150*C6</f>
        <v>120.864</v>
      </c>
      <c r="N6" s="28">
        <f>92.26/150*C6</f>
        <v>110.712</v>
      </c>
      <c r="O6" s="28">
        <f>15.33/150*C6</f>
        <v>18.396000000000001</v>
      </c>
      <c r="P6" s="28">
        <f>0.3/150*C6</f>
        <v>0.36</v>
      </c>
      <c r="Q6" s="15"/>
    </row>
    <row r="7" spans="1:17">
      <c r="A7" s="29"/>
      <c r="B7" s="30" t="s">
        <v>24</v>
      </c>
      <c r="C7" s="31">
        <v>50</v>
      </c>
      <c r="D7" s="31">
        <v>2.6</v>
      </c>
      <c r="E7" s="31">
        <f>C7*7.7/100</f>
        <v>3.85</v>
      </c>
      <c r="F7" s="32">
        <f>C7*0.8/100</f>
        <v>0.4</v>
      </c>
      <c r="G7" s="31">
        <f>C7*49.5/100</f>
        <v>24.75</v>
      </c>
      <c r="H7" s="32">
        <f t="shared" ref="H7" si="0">G7*4+F7*9+E7*4</f>
        <v>118</v>
      </c>
      <c r="I7" s="32">
        <f>C7*0.11/100</f>
        <v>5.5E-2</v>
      </c>
      <c r="J7" s="33">
        <v>0</v>
      </c>
      <c r="K7" s="33">
        <v>0</v>
      </c>
      <c r="L7" s="31">
        <f>C7*1.1/100</f>
        <v>0.55000000000000004</v>
      </c>
      <c r="M7" s="32">
        <f>C7*20/100</f>
        <v>10</v>
      </c>
      <c r="N7" s="32">
        <f>C7*65/100</f>
        <v>32.5</v>
      </c>
      <c r="O7" s="32">
        <f>C7*14/100</f>
        <v>7</v>
      </c>
      <c r="P7" s="31">
        <f>C7*1.1/100</f>
        <v>0.55000000000000004</v>
      </c>
      <c r="Q7" s="15"/>
    </row>
    <row r="8" spans="1:17">
      <c r="A8" s="34" t="s">
        <v>25</v>
      </c>
      <c r="B8" s="30" t="s">
        <v>26</v>
      </c>
      <c r="C8" s="31">
        <v>200</v>
      </c>
      <c r="D8" s="31">
        <v>8.5399999999999991</v>
      </c>
      <c r="E8" s="32">
        <f>4.9*C8/100</f>
        <v>9.8000000000000007</v>
      </c>
      <c r="F8" s="32">
        <f>5*C8/100</f>
        <v>10</v>
      </c>
      <c r="G8" s="32">
        <v>45</v>
      </c>
      <c r="H8" s="32">
        <f>190/200*C8</f>
        <v>190</v>
      </c>
      <c r="I8" s="31">
        <f>0.06*C8/100</f>
        <v>0.12</v>
      </c>
      <c r="J8" s="31">
        <f>0.54*C8/100</f>
        <v>1.08</v>
      </c>
      <c r="K8" s="31">
        <f>0.04*C8/100</f>
        <v>0.08</v>
      </c>
      <c r="L8" s="32">
        <v>0.8</v>
      </c>
      <c r="M8" s="32">
        <v>344.4</v>
      </c>
      <c r="N8" s="32">
        <v>356.8</v>
      </c>
      <c r="O8" s="32">
        <v>49.6</v>
      </c>
      <c r="P8" s="32">
        <v>2</v>
      </c>
      <c r="Q8" s="15"/>
    </row>
    <row r="9" spans="1:17">
      <c r="A9" s="35" t="s">
        <v>27</v>
      </c>
      <c r="B9" s="36"/>
      <c r="C9" s="37">
        <f t="shared" ref="C9:P9" si="1">SUM(C6:C8)</f>
        <v>430</v>
      </c>
      <c r="D9" s="37"/>
      <c r="E9" s="38">
        <f t="shared" si="1"/>
        <v>18.93</v>
      </c>
      <c r="F9" s="38">
        <f t="shared" si="1"/>
        <v>17.96</v>
      </c>
      <c r="G9" s="38">
        <f t="shared" si="1"/>
        <v>95.91</v>
      </c>
      <c r="H9" s="38">
        <f t="shared" si="1"/>
        <v>496.64</v>
      </c>
      <c r="I9" s="38">
        <f t="shared" si="1"/>
        <v>0.247</v>
      </c>
      <c r="J9" s="38">
        <f t="shared" si="1"/>
        <v>2.3159999999999998</v>
      </c>
      <c r="K9" s="38">
        <f t="shared" si="1"/>
        <v>0.16400000000000001</v>
      </c>
      <c r="L9" s="38">
        <f t="shared" si="1"/>
        <v>3.99</v>
      </c>
      <c r="M9" s="38">
        <f t="shared" si="1"/>
        <v>475.26400000000001</v>
      </c>
      <c r="N9" s="38">
        <f t="shared" si="1"/>
        <v>500.012</v>
      </c>
      <c r="O9" s="38">
        <f t="shared" si="1"/>
        <v>74.996000000000009</v>
      </c>
      <c r="P9" s="38">
        <f t="shared" si="1"/>
        <v>2.91</v>
      </c>
      <c r="Q9" s="15"/>
    </row>
    <row r="10" spans="1:17">
      <c r="B10" s="39"/>
      <c r="C10" s="39"/>
      <c r="D10" s="39"/>
      <c r="E10" s="39"/>
      <c r="F10" s="39"/>
      <c r="G10" s="56" t="s">
        <v>28</v>
      </c>
      <c r="H10" s="39"/>
      <c r="I10" s="39"/>
      <c r="J10" s="39"/>
      <c r="K10" s="39"/>
      <c r="L10" s="39"/>
      <c r="M10" s="39"/>
      <c r="N10" s="39"/>
      <c r="O10" s="39"/>
      <c r="P10" s="40"/>
      <c r="Q10" s="15"/>
    </row>
    <row r="11" spans="1:17" ht="25.5">
      <c r="A11" s="31" t="s">
        <v>29</v>
      </c>
      <c r="B11" s="41" t="s">
        <v>30</v>
      </c>
      <c r="C11" s="31">
        <v>200</v>
      </c>
      <c r="D11" s="31">
        <v>4.54</v>
      </c>
      <c r="E11" s="32">
        <f>2.9/250*C11</f>
        <v>2.3199999999999998</v>
      </c>
      <c r="F11" s="32">
        <f>2.5/250*C11</f>
        <v>2</v>
      </c>
      <c r="G11" s="32">
        <f>21/250*C11</f>
        <v>16.8</v>
      </c>
      <c r="H11" s="32">
        <f>118.1/250*C11</f>
        <v>94.48</v>
      </c>
      <c r="I11" s="42">
        <v>0</v>
      </c>
      <c r="J11" s="42">
        <v>1.85</v>
      </c>
      <c r="K11" s="42">
        <v>1.1499999999999999</v>
      </c>
      <c r="L11" s="43">
        <v>0.1</v>
      </c>
      <c r="M11" s="42">
        <v>82.5</v>
      </c>
      <c r="N11" s="42">
        <v>14.13</v>
      </c>
      <c r="O11" s="42">
        <v>7.15</v>
      </c>
      <c r="P11" s="42">
        <v>0.78</v>
      </c>
    </row>
    <row r="12" spans="1:17">
      <c r="A12" s="31" t="s">
        <v>31</v>
      </c>
      <c r="B12" s="30" t="s">
        <v>32</v>
      </c>
      <c r="C12" s="43">
        <v>180</v>
      </c>
      <c r="D12" s="43">
        <v>13.59</v>
      </c>
      <c r="E12" s="32">
        <f>C12*2.1/100</f>
        <v>3.78</v>
      </c>
      <c r="F12" s="32">
        <f>C12*4.5/100</f>
        <v>8.1</v>
      </c>
      <c r="G12" s="32">
        <v>17.28</v>
      </c>
      <c r="H12" s="32">
        <f t="shared" ref="H12:H16" si="2">G12*4+F12*9+E12*4</f>
        <v>157.13999999999999</v>
      </c>
      <c r="I12" s="31">
        <f>C12*0.1/100</f>
        <v>0.18</v>
      </c>
      <c r="J12" s="31">
        <f>C12*3.7/100</f>
        <v>6.66</v>
      </c>
      <c r="K12" s="32">
        <v>0.04</v>
      </c>
      <c r="L12" s="31">
        <f>C12*0.1/100</f>
        <v>0.18</v>
      </c>
      <c r="M12" s="32">
        <f>C12*27/100</f>
        <v>48.6</v>
      </c>
      <c r="N12" s="32">
        <f>C12*56/100</f>
        <v>100.8</v>
      </c>
      <c r="O12" s="32">
        <f>C12*20/100</f>
        <v>36</v>
      </c>
      <c r="P12" s="32">
        <f>C12*0.7/100</f>
        <v>1.2599999999999998</v>
      </c>
      <c r="Q12" s="15"/>
    </row>
    <row r="13" spans="1:17">
      <c r="A13" s="44" t="s">
        <v>33</v>
      </c>
      <c r="B13" s="45" t="s">
        <v>34</v>
      </c>
      <c r="C13" s="44">
        <v>90</v>
      </c>
      <c r="D13" s="44">
        <v>34.28</v>
      </c>
      <c r="E13" s="44">
        <v>8.0500000000000007</v>
      </c>
      <c r="F13" s="44">
        <v>9.19</v>
      </c>
      <c r="G13" s="44">
        <v>7.77</v>
      </c>
      <c r="H13" s="44">
        <v>151</v>
      </c>
      <c r="I13" s="44">
        <v>0.04</v>
      </c>
      <c r="J13" s="44">
        <v>0.38</v>
      </c>
      <c r="K13" s="44">
        <v>10.1</v>
      </c>
      <c r="L13" s="46">
        <v>0.93</v>
      </c>
      <c r="M13" s="44">
        <v>13.98</v>
      </c>
      <c r="N13" s="44">
        <v>92.19</v>
      </c>
      <c r="O13" s="44">
        <v>18.239999999999998</v>
      </c>
      <c r="P13" s="44">
        <v>1.45</v>
      </c>
      <c r="Q13" s="15"/>
    </row>
    <row r="14" spans="1:17">
      <c r="A14" s="31"/>
      <c r="B14" s="30" t="s">
        <v>24</v>
      </c>
      <c r="C14" s="31">
        <v>60</v>
      </c>
      <c r="D14" s="32">
        <v>3.12</v>
      </c>
      <c r="E14" s="31">
        <f>C14*7.7/100</f>
        <v>4.62</v>
      </c>
      <c r="F14" s="32">
        <f>C14*0.8/100</f>
        <v>0.48</v>
      </c>
      <c r="G14" s="31">
        <f>C14*49.5/100</f>
        <v>29.7</v>
      </c>
      <c r="H14" s="32">
        <f t="shared" si="2"/>
        <v>141.6</v>
      </c>
      <c r="I14" s="32">
        <f>C14*0.11/100</f>
        <v>6.6000000000000003E-2</v>
      </c>
      <c r="J14" s="33">
        <v>0</v>
      </c>
      <c r="K14" s="33">
        <v>0</v>
      </c>
      <c r="L14" s="31">
        <f>C14*1.1/100</f>
        <v>0.66</v>
      </c>
      <c r="M14" s="32">
        <f>C14*20/100</f>
        <v>12</v>
      </c>
      <c r="N14" s="32">
        <f>C14*65/100</f>
        <v>39</v>
      </c>
      <c r="O14" s="32">
        <f>C14*14/100</f>
        <v>8.4</v>
      </c>
      <c r="P14" s="31">
        <f>C14*1.1/100</f>
        <v>0.66</v>
      </c>
      <c r="Q14" s="15"/>
    </row>
    <row r="15" spans="1:17">
      <c r="A15" s="31"/>
      <c r="B15" s="30" t="s">
        <v>35</v>
      </c>
      <c r="C15" s="31">
        <v>60</v>
      </c>
      <c r="D15" s="31">
        <v>3.07</v>
      </c>
      <c r="E15" s="31">
        <f>D15*7.7/100</f>
        <v>0.23638999999999999</v>
      </c>
      <c r="F15" s="32">
        <f>D15*0.8/100</f>
        <v>2.4559999999999998E-2</v>
      </c>
      <c r="G15" s="31">
        <f>D15*49.5/100</f>
        <v>1.5196499999999999</v>
      </c>
      <c r="H15" s="32">
        <f t="shared" si="2"/>
        <v>7.2452000000000005</v>
      </c>
      <c r="I15" s="32">
        <f>D15*0.11/100</f>
        <v>3.3769999999999998E-3</v>
      </c>
      <c r="J15" s="33">
        <v>0</v>
      </c>
      <c r="K15" s="33">
        <v>0</v>
      </c>
      <c r="L15" s="31">
        <f>D15*1.1/100</f>
        <v>3.3770000000000001E-2</v>
      </c>
      <c r="M15" s="32">
        <f>D15*20/100</f>
        <v>0.61399999999999999</v>
      </c>
      <c r="N15" s="32">
        <f>D15*65/100</f>
        <v>1.9954999999999998</v>
      </c>
      <c r="O15" s="32">
        <f>D15*14/100</f>
        <v>0.42979999999999996</v>
      </c>
      <c r="P15" s="31">
        <f>D15*1.1/100</f>
        <v>3.3770000000000001E-2</v>
      </c>
      <c r="Q15" s="15"/>
    </row>
    <row r="16" spans="1:17">
      <c r="A16" s="31" t="s">
        <v>36</v>
      </c>
      <c r="B16" s="47" t="s">
        <v>37</v>
      </c>
      <c r="C16" s="43">
        <v>200</v>
      </c>
      <c r="D16" s="43">
        <v>3.25</v>
      </c>
      <c r="E16" s="42">
        <v>0.3</v>
      </c>
      <c r="F16" s="48">
        <v>0</v>
      </c>
      <c r="G16" s="42">
        <v>15.2</v>
      </c>
      <c r="H16" s="42">
        <f t="shared" si="2"/>
        <v>62</v>
      </c>
      <c r="I16" s="48">
        <v>0</v>
      </c>
      <c r="J16" s="42">
        <v>2.2000000000000002</v>
      </c>
      <c r="K16" s="48">
        <v>0</v>
      </c>
      <c r="L16" s="48">
        <v>0</v>
      </c>
      <c r="M16" s="42">
        <v>16</v>
      </c>
      <c r="N16" s="42">
        <v>8</v>
      </c>
      <c r="O16" s="42">
        <v>6</v>
      </c>
      <c r="P16" s="42">
        <v>0.8</v>
      </c>
      <c r="Q16" s="15"/>
    </row>
    <row r="17" spans="1:17">
      <c r="A17" s="35" t="s">
        <v>38</v>
      </c>
      <c r="B17" s="40"/>
      <c r="C17" s="37">
        <f t="shared" ref="C17:P17" si="3">SUM(C11:C16)</f>
        <v>790</v>
      </c>
      <c r="D17" s="37"/>
      <c r="E17" s="37">
        <f t="shared" si="3"/>
        <v>19.30639</v>
      </c>
      <c r="F17" s="38">
        <f t="shared" si="3"/>
        <v>19.794560000000001</v>
      </c>
      <c r="G17" s="38">
        <f t="shared" si="3"/>
        <v>88.269649999999999</v>
      </c>
      <c r="H17" s="38">
        <f t="shared" si="3"/>
        <v>613.46519999999998</v>
      </c>
      <c r="I17" s="38">
        <f t="shared" si="3"/>
        <v>0.28937700000000005</v>
      </c>
      <c r="J17" s="38">
        <f t="shared" si="3"/>
        <v>11.09</v>
      </c>
      <c r="K17" s="38">
        <f t="shared" si="3"/>
        <v>11.29</v>
      </c>
      <c r="L17" s="38">
        <f t="shared" si="3"/>
        <v>1.9037700000000002</v>
      </c>
      <c r="M17" s="38">
        <f t="shared" si="3"/>
        <v>173.69399999999999</v>
      </c>
      <c r="N17" s="38">
        <f t="shared" si="3"/>
        <v>256.1155</v>
      </c>
      <c r="O17" s="38">
        <f t="shared" si="3"/>
        <v>76.219800000000006</v>
      </c>
      <c r="P17" s="37">
        <f t="shared" si="3"/>
        <v>4.9837699999999998</v>
      </c>
      <c r="Q17" s="15"/>
    </row>
    <row r="18" spans="1:17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15"/>
    </row>
    <row r="19" spans="1:17">
      <c r="A19" s="35" t="s">
        <v>39</v>
      </c>
      <c r="B19" s="40"/>
      <c r="C19" s="31"/>
      <c r="D19" s="37">
        <v>83.08</v>
      </c>
      <c r="E19" s="38">
        <f t="shared" ref="E19:P19" si="4">E9+E17</f>
        <v>38.23639</v>
      </c>
      <c r="F19" s="38">
        <f t="shared" si="4"/>
        <v>37.754559999999998</v>
      </c>
      <c r="G19" s="38">
        <f t="shared" si="4"/>
        <v>184.17964999999998</v>
      </c>
      <c r="H19" s="38">
        <f t="shared" si="4"/>
        <v>1110.1052</v>
      </c>
      <c r="I19" s="38">
        <f t="shared" si="4"/>
        <v>0.5363770000000001</v>
      </c>
      <c r="J19" s="38">
        <f t="shared" si="4"/>
        <v>13.405999999999999</v>
      </c>
      <c r="K19" s="52">
        <f t="shared" si="4"/>
        <v>11.453999999999999</v>
      </c>
      <c r="L19" s="38">
        <f t="shared" si="4"/>
        <v>5.89377</v>
      </c>
      <c r="M19" s="38">
        <f t="shared" si="4"/>
        <v>648.95799999999997</v>
      </c>
      <c r="N19" s="38">
        <f t="shared" si="4"/>
        <v>756.12750000000005</v>
      </c>
      <c r="O19" s="38">
        <f t="shared" si="4"/>
        <v>151.2158</v>
      </c>
      <c r="P19" s="38">
        <f t="shared" si="4"/>
        <v>7.89377</v>
      </c>
      <c r="Q19" s="15"/>
    </row>
    <row r="20" spans="1:17">
      <c r="A20" s="15"/>
      <c r="B20" s="53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15"/>
      <c r="B21" s="54" t="s">
        <v>40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55"/>
      <c r="B22" s="5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55"/>
      <c r="B23" s="5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55"/>
      <c r="B24" s="5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</sheetData>
  <mergeCells count="2">
    <mergeCell ref="C2:H2"/>
    <mergeCell ref="K2:P2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E3" sqref="E3:G3"/>
    </sheetView>
  </sheetViews>
  <sheetFormatPr defaultRowHeight="15"/>
  <cols>
    <col min="1" max="1" width="9.85546875" customWidth="1"/>
    <col min="2" max="2" width="31.42578125" customWidth="1"/>
    <col min="3" max="4" width="7" customWidth="1"/>
    <col min="5" max="5" width="7.7109375" customWidth="1"/>
    <col min="6" max="6" width="7" customWidth="1"/>
    <col min="8" max="8" width="8.28515625" customWidth="1"/>
    <col min="9" max="9" width="5.7109375" customWidth="1"/>
    <col min="10" max="10" width="6.42578125" customWidth="1"/>
    <col min="11" max="11" width="5.5703125" customWidth="1"/>
    <col min="12" max="12" width="5.42578125" customWidth="1"/>
    <col min="13" max="13" width="6.42578125" customWidth="1"/>
    <col min="14" max="14" width="7.85546875" customWidth="1"/>
    <col min="15" max="15" width="7" customWidth="1"/>
    <col min="16" max="16" width="6.42578125" customWidth="1"/>
  </cols>
  <sheetData>
    <row r="1" spans="1:20" ht="38.25" customHeight="1">
      <c r="A1" s="1" t="s">
        <v>0</v>
      </c>
      <c r="B1" s="2"/>
      <c r="C1" s="2"/>
      <c r="D1" s="2"/>
      <c r="E1" s="1" t="s">
        <v>1</v>
      </c>
      <c r="G1" s="3"/>
      <c r="I1" s="3"/>
      <c r="J1" s="4"/>
      <c r="K1" s="4"/>
      <c r="L1" s="4"/>
      <c r="M1" s="2"/>
      <c r="N1" s="3"/>
      <c r="O1" s="3"/>
      <c r="P1" s="3"/>
      <c r="Q1" s="3"/>
      <c r="R1" s="3"/>
      <c r="S1" s="7"/>
      <c r="T1" s="55"/>
    </row>
    <row r="2" spans="1:20" ht="15.75">
      <c r="A2" s="5" t="s">
        <v>42</v>
      </c>
      <c r="B2" s="5"/>
      <c r="C2" s="57"/>
      <c r="D2" s="57"/>
      <c r="E2" s="72" t="s">
        <v>49</v>
      </c>
      <c r="F2" s="72"/>
      <c r="G2" s="72"/>
      <c r="H2" s="72"/>
      <c r="I2" s="72"/>
      <c r="J2" s="6"/>
      <c r="K2" s="73"/>
      <c r="L2" s="73"/>
      <c r="M2" s="73"/>
      <c r="N2" s="73"/>
      <c r="O2" s="73"/>
      <c r="P2" s="73"/>
      <c r="Q2" s="7"/>
      <c r="R2" s="58"/>
      <c r="S2" s="7"/>
      <c r="T2" s="55"/>
    </row>
    <row r="3" spans="1:20" ht="15" customHeight="1">
      <c r="A3" s="81" t="s">
        <v>3</v>
      </c>
      <c r="B3" s="81" t="s">
        <v>4</v>
      </c>
      <c r="C3" s="83" t="s">
        <v>5</v>
      </c>
      <c r="D3" s="10"/>
      <c r="E3" s="85" t="s">
        <v>6</v>
      </c>
      <c r="F3" s="86"/>
      <c r="G3" s="87"/>
      <c r="H3" s="83" t="s">
        <v>7</v>
      </c>
      <c r="I3" s="85" t="s">
        <v>43</v>
      </c>
      <c r="J3" s="86"/>
      <c r="K3" s="86"/>
      <c r="L3" s="87"/>
      <c r="M3" s="85" t="s">
        <v>9</v>
      </c>
      <c r="N3" s="86"/>
      <c r="O3" s="86"/>
      <c r="P3" s="87"/>
      <c r="Q3" s="7"/>
      <c r="R3" s="7"/>
      <c r="S3" s="7"/>
      <c r="T3" s="55"/>
    </row>
    <row r="4" spans="1:20" ht="24.75" customHeight="1">
      <c r="A4" s="82"/>
      <c r="B4" s="82"/>
      <c r="C4" s="84"/>
      <c r="D4" s="17" t="s">
        <v>10</v>
      </c>
      <c r="E4" s="18" t="s">
        <v>11</v>
      </c>
      <c r="F4" s="18" t="s">
        <v>12</v>
      </c>
      <c r="G4" s="18" t="s">
        <v>13</v>
      </c>
      <c r="H4" s="84"/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  <c r="O4" s="18" t="s">
        <v>20</v>
      </c>
      <c r="P4" s="18" t="s">
        <v>21</v>
      </c>
      <c r="Q4" s="15"/>
      <c r="R4" s="15"/>
      <c r="S4" s="7"/>
      <c r="T4" s="55"/>
    </row>
    <row r="5" spans="1:20">
      <c r="A5" s="19"/>
      <c r="B5" s="22"/>
      <c r="C5" s="22"/>
      <c r="D5" s="22"/>
      <c r="E5" s="22"/>
      <c r="F5" s="22"/>
      <c r="G5" s="59" t="s">
        <v>44</v>
      </c>
      <c r="H5" s="22"/>
      <c r="I5" s="22"/>
      <c r="J5" s="22"/>
      <c r="K5" s="22"/>
      <c r="L5" s="22"/>
      <c r="M5" s="22"/>
      <c r="N5" s="22"/>
      <c r="O5" s="22"/>
      <c r="P5" s="23"/>
      <c r="Q5" s="15"/>
      <c r="R5" s="15"/>
      <c r="S5" s="7"/>
      <c r="T5" s="55"/>
    </row>
    <row r="6" spans="1:20" ht="25.5">
      <c r="A6" s="31" t="s">
        <v>29</v>
      </c>
      <c r="B6" s="41" t="s">
        <v>30</v>
      </c>
      <c r="C6" s="31">
        <v>250</v>
      </c>
      <c r="D6" s="31">
        <v>5.69</v>
      </c>
      <c r="E6" s="32">
        <v>2.9</v>
      </c>
      <c r="F6" s="32">
        <v>2.5</v>
      </c>
      <c r="G6" s="32">
        <v>21</v>
      </c>
      <c r="H6" s="32">
        <v>118.1</v>
      </c>
      <c r="I6" s="33">
        <v>0</v>
      </c>
      <c r="J6" s="32">
        <v>1.85</v>
      </c>
      <c r="K6" s="31">
        <v>1.1499999999999999</v>
      </c>
      <c r="L6" s="32">
        <v>0.1</v>
      </c>
      <c r="M6" s="32">
        <v>82.5</v>
      </c>
      <c r="N6" s="32">
        <v>14.125</v>
      </c>
      <c r="O6" s="32">
        <v>7.15</v>
      </c>
      <c r="P6" s="32">
        <v>0.77500000000000002</v>
      </c>
      <c r="Q6" s="15"/>
      <c r="R6" s="15"/>
      <c r="S6" s="7"/>
      <c r="T6" s="55"/>
    </row>
    <row r="7" spans="1:20">
      <c r="A7" s="31" t="s">
        <v>31</v>
      </c>
      <c r="B7" s="30" t="s">
        <v>32</v>
      </c>
      <c r="C7" s="43">
        <v>200</v>
      </c>
      <c r="D7" s="60">
        <v>15.13</v>
      </c>
      <c r="E7" s="61">
        <f>C7*2.1/100</f>
        <v>4.2</v>
      </c>
      <c r="F7" s="61">
        <f>C7*4.5/100</f>
        <v>9</v>
      </c>
      <c r="G7" s="61">
        <v>19.2</v>
      </c>
      <c r="H7" s="61">
        <f t="shared" ref="H7" si="0">G7*4+F7*9+E7*4</f>
        <v>174.60000000000002</v>
      </c>
      <c r="I7" s="61">
        <f>C7*0.1/100</f>
        <v>0.2</v>
      </c>
      <c r="J7" s="61">
        <f>C7*3.7/100</f>
        <v>7.4</v>
      </c>
      <c r="K7" s="61">
        <v>0.04</v>
      </c>
      <c r="L7" s="61">
        <f>C7*0.1/100</f>
        <v>0.2</v>
      </c>
      <c r="M7" s="61">
        <f>C7*27/100</f>
        <v>54</v>
      </c>
      <c r="N7" s="61">
        <f>C7*56/100</f>
        <v>112</v>
      </c>
      <c r="O7" s="61">
        <f>C7*20/100</f>
        <v>40</v>
      </c>
      <c r="P7" s="61">
        <f>C7*0.7/100</f>
        <v>1.4</v>
      </c>
    </row>
    <row r="8" spans="1:20">
      <c r="A8" s="44" t="s">
        <v>33</v>
      </c>
      <c r="B8" s="45" t="s">
        <v>34</v>
      </c>
      <c r="C8" s="62">
        <v>90</v>
      </c>
      <c r="D8" s="62">
        <v>34.28</v>
      </c>
      <c r="E8" s="63">
        <v>10.06</v>
      </c>
      <c r="F8" s="63">
        <v>11.49</v>
      </c>
      <c r="G8" s="63">
        <v>10.75</v>
      </c>
      <c r="H8" s="63">
        <v>188.75</v>
      </c>
      <c r="I8" s="63">
        <v>0.05</v>
      </c>
      <c r="J8" s="63">
        <v>0.48</v>
      </c>
      <c r="K8" s="63">
        <v>12.63</v>
      </c>
      <c r="L8" s="63">
        <v>1.1599999999999999</v>
      </c>
      <c r="M8" s="63">
        <v>17.48</v>
      </c>
      <c r="N8" s="63">
        <v>115.24</v>
      </c>
      <c r="O8" s="63">
        <v>22.8</v>
      </c>
      <c r="P8" s="63">
        <v>1.81</v>
      </c>
      <c r="Q8" s="15"/>
      <c r="R8" s="15"/>
      <c r="S8" s="7"/>
      <c r="T8" s="55"/>
    </row>
    <row r="9" spans="1:20">
      <c r="A9" s="31"/>
      <c r="B9" s="30" t="s">
        <v>24</v>
      </c>
      <c r="C9" s="31">
        <v>50</v>
      </c>
      <c r="D9" s="32">
        <v>2.6</v>
      </c>
      <c r="E9" s="31">
        <f>C9*7.7/100</f>
        <v>3.85</v>
      </c>
      <c r="F9" s="32">
        <f>C9*0.8/100</f>
        <v>0.4</v>
      </c>
      <c r="G9" s="31">
        <f>C9*49.5/100</f>
        <v>24.75</v>
      </c>
      <c r="H9" s="32">
        <f t="shared" ref="H9:H11" si="1">G9*4+F9*9+E9*4</f>
        <v>118</v>
      </c>
      <c r="I9" s="32">
        <f>C9*0.11/100</f>
        <v>5.5E-2</v>
      </c>
      <c r="J9" s="33">
        <v>0</v>
      </c>
      <c r="K9" s="33">
        <v>0</v>
      </c>
      <c r="L9" s="31">
        <f>C9*1.1/100</f>
        <v>0.55000000000000004</v>
      </c>
      <c r="M9" s="32">
        <f>C9*20/100</f>
        <v>10</v>
      </c>
      <c r="N9" s="32">
        <f>C9*65/100</f>
        <v>32.5</v>
      </c>
      <c r="O9" s="32">
        <f>C9*14/100</f>
        <v>7</v>
      </c>
      <c r="P9" s="31">
        <f>C9*1.1/100</f>
        <v>0.55000000000000004</v>
      </c>
      <c r="Q9" s="15"/>
      <c r="R9" s="15"/>
      <c r="S9" s="7"/>
      <c r="T9" s="55"/>
    </row>
    <row r="10" spans="1:20">
      <c r="A10" s="31"/>
      <c r="B10" s="30" t="s">
        <v>35</v>
      </c>
      <c r="C10" s="31">
        <v>50</v>
      </c>
      <c r="D10" s="31">
        <v>2.65</v>
      </c>
      <c r="E10" s="31">
        <f>D10*7.7/100</f>
        <v>0.20405000000000001</v>
      </c>
      <c r="F10" s="32">
        <f>D10*0.8/100</f>
        <v>2.12E-2</v>
      </c>
      <c r="G10" s="31">
        <f>D10*49.5/100</f>
        <v>1.3117499999999997</v>
      </c>
      <c r="H10" s="32">
        <f t="shared" si="1"/>
        <v>6.2539999999999996</v>
      </c>
      <c r="I10" s="32">
        <f>D10*0.11/100</f>
        <v>2.9149999999999996E-3</v>
      </c>
      <c r="J10" s="33">
        <v>0</v>
      </c>
      <c r="K10" s="33">
        <v>0</v>
      </c>
      <c r="L10" s="31">
        <f>D10*1.1/100</f>
        <v>2.9149999999999999E-2</v>
      </c>
      <c r="M10" s="32">
        <f>D10*20/100</f>
        <v>0.53</v>
      </c>
      <c r="N10" s="32">
        <f>D10*65/100</f>
        <v>1.7224999999999999</v>
      </c>
      <c r="O10" s="32">
        <f>D10*14/100</f>
        <v>0.371</v>
      </c>
      <c r="P10" s="31">
        <f>D10*1.1/100</f>
        <v>2.9149999999999999E-2</v>
      </c>
      <c r="Q10" s="15"/>
      <c r="R10" s="15"/>
      <c r="S10" s="7"/>
      <c r="T10" s="55"/>
    </row>
    <row r="11" spans="1:20">
      <c r="A11" s="31" t="s">
        <v>36</v>
      </c>
      <c r="B11" s="47" t="s">
        <v>37</v>
      </c>
      <c r="C11" s="43">
        <v>200</v>
      </c>
      <c r="D11" s="43">
        <v>3.25</v>
      </c>
      <c r="E11" s="42">
        <v>0.3</v>
      </c>
      <c r="F11" s="48">
        <v>0</v>
      </c>
      <c r="G11" s="42">
        <v>15.2</v>
      </c>
      <c r="H11" s="42">
        <f t="shared" si="1"/>
        <v>62</v>
      </c>
      <c r="I11" s="48">
        <v>0</v>
      </c>
      <c r="J11" s="42">
        <v>2.2000000000000002</v>
      </c>
      <c r="K11" s="48">
        <v>0</v>
      </c>
      <c r="L11" s="48">
        <v>0</v>
      </c>
      <c r="M11" s="42">
        <v>16</v>
      </c>
      <c r="N11" s="42">
        <v>8</v>
      </c>
      <c r="O11" s="42">
        <v>6</v>
      </c>
      <c r="P11" s="42">
        <v>0.8</v>
      </c>
      <c r="Q11" s="15"/>
      <c r="R11" s="7"/>
      <c r="S11" s="55"/>
    </row>
    <row r="12" spans="1:20" ht="15.75">
      <c r="A12" s="31"/>
      <c r="B12" s="30" t="s">
        <v>45</v>
      </c>
      <c r="C12" s="31">
        <v>12</v>
      </c>
      <c r="D12" s="31">
        <v>3.4</v>
      </c>
      <c r="E12" s="32"/>
      <c r="F12" s="32"/>
      <c r="G12" s="32"/>
      <c r="H12" s="32"/>
      <c r="I12" s="31"/>
      <c r="J12" s="31"/>
      <c r="K12" s="31"/>
      <c r="L12" s="32"/>
      <c r="M12" s="32"/>
      <c r="N12" s="32"/>
      <c r="O12" s="32"/>
      <c r="P12" s="32"/>
      <c r="Q12" s="15"/>
      <c r="R12" s="15"/>
      <c r="S12" s="64"/>
      <c r="T12" s="64"/>
    </row>
    <row r="13" spans="1:20" ht="15.75">
      <c r="A13" s="74" t="s">
        <v>46</v>
      </c>
      <c r="B13" s="75"/>
      <c r="C13" s="37">
        <f t="shared" ref="C13:P13" si="2">SUM(C6:C12)</f>
        <v>852</v>
      </c>
      <c r="D13" s="38">
        <f>SUM(D6:D12)</f>
        <v>67</v>
      </c>
      <c r="E13" s="37">
        <f t="shared" si="2"/>
        <v>21.514050000000001</v>
      </c>
      <c r="F13" s="37">
        <f t="shared" si="2"/>
        <v>23.411200000000001</v>
      </c>
      <c r="G13" s="38">
        <f t="shared" si="2"/>
        <v>92.211750000000009</v>
      </c>
      <c r="H13" s="37">
        <f t="shared" si="2"/>
        <v>667.70400000000006</v>
      </c>
      <c r="I13" s="38">
        <f t="shared" si="2"/>
        <v>0.30791499999999999</v>
      </c>
      <c r="J13" s="38">
        <f t="shared" si="2"/>
        <v>11.93</v>
      </c>
      <c r="K13" s="38">
        <f t="shared" si="2"/>
        <v>13.82</v>
      </c>
      <c r="L13" s="38">
        <f t="shared" si="2"/>
        <v>2.0391499999999998</v>
      </c>
      <c r="M13" s="38">
        <f t="shared" si="2"/>
        <v>180.51</v>
      </c>
      <c r="N13" s="38">
        <f t="shared" si="2"/>
        <v>283.58750000000003</v>
      </c>
      <c r="O13" s="38">
        <f t="shared" si="2"/>
        <v>83.320999999999998</v>
      </c>
      <c r="P13" s="38">
        <f t="shared" si="2"/>
        <v>5.3641499999999995</v>
      </c>
      <c r="Q13" s="15"/>
      <c r="R13" s="15"/>
      <c r="S13" s="64"/>
      <c r="T13" s="64"/>
    </row>
    <row r="14" spans="1:20">
      <c r="A14" s="74" t="s">
        <v>47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5"/>
      <c r="Q14" s="15"/>
      <c r="R14" s="15"/>
      <c r="S14" s="7"/>
      <c r="T14" s="55"/>
    </row>
    <row r="15" spans="1:20" ht="25.5">
      <c r="A15" s="31" t="s">
        <v>29</v>
      </c>
      <c r="B15" s="41" t="s">
        <v>30</v>
      </c>
      <c r="C15" s="31">
        <v>250</v>
      </c>
      <c r="D15" s="31">
        <v>7.4</v>
      </c>
      <c r="E15" s="32">
        <v>2.9</v>
      </c>
      <c r="F15" s="32">
        <v>2.5</v>
      </c>
      <c r="G15" s="32">
        <v>21</v>
      </c>
      <c r="H15" s="32">
        <v>118.1</v>
      </c>
      <c r="I15" s="33">
        <v>0</v>
      </c>
      <c r="J15" s="32">
        <v>1.85</v>
      </c>
      <c r="K15" s="31">
        <v>1.1499999999999999</v>
      </c>
      <c r="L15" s="32">
        <v>0.1</v>
      </c>
      <c r="M15" s="32">
        <v>82.5</v>
      </c>
      <c r="N15" s="32">
        <v>14.125</v>
      </c>
      <c r="O15" s="32">
        <v>7.15</v>
      </c>
      <c r="P15" s="32">
        <v>0.77500000000000002</v>
      </c>
      <c r="Q15" s="15"/>
      <c r="R15" s="15"/>
      <c r="S15" s="7"/>
      <c r="T15" s="55"/>
    </row>
    <row r="16" spans="1:20">
      <c r="A16" s="31" t="s">
        <v>31</v>
      </c>
      <c r="B16" s="30" t="s">
        <v>32</v>
      </c>
      <c r="C16" s="43">
        <v>200</v>
      </c>
      <c r="D16" s="60">
        <v>19.670000000000002</v>
      </c>
      <c r="E16" s="61">
        <f>C16*2.1/100</f>
        <v>4.2</v>
      </c>
      <c r="F16" s="61">
        <f>C16*4.5/100</f>
        <v>9</v>
      </c>
      <c r="G16" s="61">
        <v>19.2</v>
      </c>
      <c r="H16" s="61">
        <f t="shared" ref="H16:H19" si="3">G16*4+F16*9+E16*4</f>
        <v>174.60000000000002</v>
      </c>
      <c r="I16" s="61">
        <f>C16*0.1/100</f>
        <v>0.2</v>
      </c>
      <c r="J16" s="61">
        <f>C16*3.7/100</f>
        <v>7.4</v>
      </c>
      <c r="K16" s="61">
        <v>0.04</v>
      </c>
      <c r="L16" s="61">
        <f>C16*0.1/100</f>
        <v>0.2</v>
      </c>
      <c r="M16" s="61">
        <f>C16*27/100</f>
        <v>54</v>
      </c>
      <c r="N16" s="61">
        <f>C16*56/100</f>
        <v>112</v>
      </c>
      <c r="O16" s="61">
        <f>C16*20/100</f>
        <v>40</v>
      </c>
      <c r="P16" s="61">
        <f>C16*0.7/100</f>
        <v>1.4</v>
      </c>
    </row>
    <row r="17" spans="1:20">
      <c r="A17" s="44" t="s">
        <v>33</v>
      </c>
      <c r="B17" s="45" t="s">
        <v>34</v>
      </c>
      <c r="C17" s="62">
        <v>90</v>
      </c>
      <c r="D17" s="62">
        <v>44.56</v>
      </c>
      <c r="E17" s="63">
        <v>10.06</v>
      </c>
      <c r="F17" s="63">
        <v>11.49</v>
      </c>
      <c r="G17" s="63">
        <v>10.75</v>
      </c>
      <c r="H17" s="63">
        <v>188.75</v>
      </c>
      <c r="I17" s="63">
        <v>0.05</v>
      </c>
      <c r="J17" s="63">
        <v>0.48</v>
      </c>
      <c r="K17" s="63">
        <v>12.63</v>
      </c>
      <c r="L17" s="63">
        <v>1.1599999999999999</v>
      </c>
      <c r="M17" s="63">
        <v>17.48</v>
      </c>
      <c r="N17" s="63">
        <v>115.24</v>
      </c>
      <c r="O17" s="63">
        <v>22.8</v>
      </c>
      <c r="P17" s="63">
        <v>1.81</v>
      </c>
      <c r="Q17" s="15"/>
      <c r="R17" s="15"/>
      <c r="S17" s="7"/>
      <c r="T17" s="55"/>
    </row>
    <row r="18" spans="1:20">
      <c r="A18" s="31"/>
      <c r="B18" s="30" t="s">
        <v>24</v>
      </c>
      <c r="C18" s="31">
        <v>50</v>
      </c>
      <c r="D18" s="31">
        <v>3.38</v>
      </c>
      <c r="E18" s="31">
        <f>C18*7.7/100</f>
        <v>3.85</v>
      </c>
      <c r="F18" s="32">
        <f>C18*0.8/100</f>
        <v>0.4</v>
      </c>
      <c r="G18" s="31">
        <f>C18*49.5/100</f>
        <v>24.75</v>
      </c>
      <c r="H18" s="32">
        <f t="shared" si="3"/>
        <v>118</v>
      </c>
      <c r="I18" s="32">
        <f>C18*0.11/100</f>
        <v>5.5E-2</v>
      </c>
      <c r="J18" s="33">
        <v>0</v>
      </c>
      <c r="K18" s="33">
        <v>0</v>
      </c>
      <c r="L18" s="31">
        <f>C18*1.1/100</f>
        <v>0.55000000000000004</v>
      </c>
      <c r="M18" s="32">
        <f>C18*20/100</f>
        <v>10</v>
      </c>
      <c r="N18" s="32">
        <f>C18*65/100</f>
        <v>32.5</v>
      </c>
      <c r="O18" s="32">
        <f>C18*14/100</f>
        <v>7</v>
      </c>
      <c r="P18" s="31">
        <f>C18*1.1/100</f>
        <v>0.55000000000000004</v>
      </c>
      <c r="Q18" s="15"/>
      <c r="R18" s="15"/>
      <c r="S18" s="7"/>
      <c r="T18" s="55"/>
    </row>
    <row r="19" spans="1:20">
      <c r="A19" s="31" t="s">
        <v>36</v>
      </c>
      <c r="B19" s="47" t="s">
        <v>37</v>
      </c>
      <c r="C19" s="43">
        <v>200</v>
      </c>
      <c r="D19" s="43">
        <v>4.2300000000000004</v>
      </c>
      <c r="E19" s="42">
        <v>0.3</v>
      </c>
      <c r="F19" s="48">
        <v>0</v>
      </c>
      <c r="G19" s="42">
        <v>15.2</v>
      </c>
      <c r="H19" s="42">
        <f t="shared" si="3"/>
        <v>62</v>
      </c>
      <c r="I19" s="48">
        <v>0</v>
      </c>
      <c r="J19" s="42">
        <v>2.2000000000000002</v>
      </c>
      <c r="K19" s="48">
        <v>0</v>
      </c>
      <c r="L19" s="48">
        <v>0</v>
      </c>
      <c r="M19" s="42">
        <v>16</v>
      </c>
      <c r="N19" s="42">
        <v>8</v>
      </c>
      <c r="O19" s="42">
        <v>6</v>
      </c>
      <c r="P19" s="42">
        <v>0.8</v>
      </c>
      <c r="Q19" s="15"/>
      <c r="R19" s="7"/>
      <c r="S19" s="55"/>
    </row>
    <row r="20" spans="1:20">
      <c r="A20" s="74" t="s">
        <v>46</v>
      </c>
      <c r="B20" s="75"/>
      <c r="C20" s="65">
        <f t="shared" ref="C20:P20" si="4">SUM(C15:C19)</f>
        <v>790</v>
      </c>
      <c r="D20" s="66">
        <f>SUM(D15:D19)</f>
        <v>79.239999999999995</v>
      </c>
      <c r="E20" s="37">
        <f t="shared" si="4"/>
        <v>21.310000000000002</v>
      </c>
      <c r="F20" s="38">
        <f t="shared" si="4"/>
        <v>23.39</v>
      </c>
      <c r="G20" s="38">
        <f t="shared" si="4"/>
        <v>90.9</v>
      </c>
      <c r="H20" s="38">
        <f t="shared" si="4"/>
        <v>661.45</v>
      </c>
      <c r="I20" s="38">
        <f t="shared" si="4"/>
        <v>0.30499999999999999</v>
      </c>
      <c r="J20" s="38">
        <f t="shared" si="4"/>
        <v>11.93</v>
      </c>
      <c r="K20" s="38">
        <f t="shared" si="4"/>
        <v>13.82</v>
      </c>
      <c r="L20" s="37">
        <f t="shared" si="4"/>
        <v>2.0099999999999998</v>
      </c>
      <c r="M20" s="38">
        <f t="shared" si="4"/>
        <v>179.98</v>
      </c>
      <c r="N20" s="38">
        <f t="shared" si="4"/>
        <v>281.86500000000001</v>
      </c>
      <c r="O20" s="38">
        <f t="shared" si="4"/>
        <v>82.95</v>
      </c>
      <c r="P20" s="37">
        <f t="shared" si="4"/>
        <v>5.335</v>
      </c>
      <c r="Q20" s="15"/>
      <c r="R20" s="15"/>
      <c r="S20" s="7"/>
      <c r="T20" s="55"/>
    </row>
    <row r="21" spans="1:20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  <c r="Q21" s="15"/>
      <c r="R21" s="15"/>
      <c r="S21" s="7"/>
      <c r="T21" s="55"/>
    </row>
    <row r="22" spans="1:20" s="55" customFormat="1" ht="15.75">
      <c r="A22" s="80"/>
      <c r="B22" s="80"/>
      <c r="C22" s="67"/>
      <c r="D22" s="68" t="s">
        <v>48</v>
      </c>
      <c r="E22" s="69"/>
      <c r="F22" s="67"/>
      <c r="G22" s="69"/>
      <c r="H22" s="69"/>
      <c r="I22" s="70"/>
      <c r="J22" s="70"/>
      <c r="K22" s="71"/>
      <c r="L22" s="70"/>
      <c r="M22" s="70"/>
      <c r="N22" s="70"/>
      <c r="O22" s="70"/>
      <c r="P22" s="70"/>
      <c r="Q22" s="15"/>
      <c r="R22" s="15"/>
      <c r="S22" s="7"/>
    </row>
  </sheetData>
  <mergeCells count="14">
    <mergeCell ref="E2:I2"/>
    <mergeCell ref="K2:P2"/>
    <mergeCell ref="A3:A4"/>
    <mergeCell ref="B3:B4"/>
    <mergeCell ref="C3:C4"/>
    <mergeCell ref="E3:G3"/>
    <mergeCell ref="H3:H4"/>
    <mergeCell ref="I3:L3"/>
    <mergeCell ref="M3:P3"/>
    <mergeCell ref="A13:B13"/>
    <mergeCell ref="A14:P14"/>
    <mergeCell ref="A20:B20"/>
    <mergeCell ref="A21:P21"/>
    <mergeCell ref="A22:B22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2022-09-29T10:59:00Z</dcterms:modified>
</cp:coreProperties>
</file>