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6" i="1"/>
  <c r="C16"/>
  <c r="H15"/>
  <c r="P14"/>
  <c r="O14"/>
  <c r="N14"/>
  <c r="M14"/>
  <c r="L14"/>
  <c r="I14"/>
  <c r="G14"/>
  <c r="F14"/>
  <c r="H14" s="1"/>
  <c r="E14"/>
  <c r="P13"/>
  <c r="O13"/>
  <c r="N13"/>
  <c r="M13"/>
  <c r="L13"/>
  <c r="K13"/>
  <c r="K16" s="1"/>
  <c r="I13"/>
  <c r="F13"/>
  <c r="H13" s="1"/>
  <c r="E13"/>
  <c r="P12"/>
  <c r="P16" s="1"/>
  <c r="O12"/>
  <c r="O16" s="1"/>
  <c r="N12"/>
  <c r="N16" s="1"/>
  <c r="M12"/>
  <c r="M16" s="1"/>
  <c r="L12"/>
  <c r="L16" s="1"/>
  <c r="J12"/>
  <c r="I12"/>
  <c r="I16" s="1"/>
  <c r="G12"/>
  <c r="H12" s="1"/>
  <c r="H16" s="1"/>
  <c r="F12"/>
  <c r="E12"/>
  <c r="H11"/>
  <c r="G11"/>
  <c r="G16" s="1"/>
  <c r="F11"/>
  <c r="E11"/>
  <c r="E16" s="1"/>
  <c r="O9"/>
  <c r="O18" s="1"/>
  <c r="M9"/>
  <c r="M18" s="1"/>
  <c r="G9"/>
  <c r="G18" s="1"/>
  <c r="E9"/>
  <c r="E18" s="1"/>
  <c r="C9"/>
  <c r="K8"/>
  <c r="K9" s="1"/>
  <c r="K18" s="1"/>
  <c r="J8"/>
  <c r="J9" s="1"/>
  <c r="J18" s="1"/>
  <c r="I8"/>
  <c r="I9" s="1"/>
  <c r="I18" s="1"/>
  <c r="H8"/>
  <c r="F8"/>
  <c r="E8"/>
  <c r="P7"/>
  <c r="O7"/>
  <c r="N7"/>
  <c r="M7"/>
  <c r="L7"/>
  <c r="I7"/>
  <c r="G7"/>
  <c r="F7"/>
  <c r="H7" s="1"/>
  <c r="E7"/>
  <c r="P6"/>
  <c r="P9" s="1"/>
  <c r="P18" s="1"/>
  <c r="O6"/>
  <c r="N6"/>
  <c r="N9" s="1"/>
  <c r="N18" s="1"/>
  <c r="M6"/>
  <c r="L6"/>
  <c r="L9" s="1"/>
  <c r="L18" s="1"/>
  <c r="I6"/>
  <c r="G6"/>
  <c r="F6"/>
  <c r="F9" s="1"/>
  <c r="E6"/>
  <c r="E19" i="2"/>
  <c r="D19"/>
  <c r="C19"/>
  <c r="H18"/>
  <c r="P17"/>
  <c r="O17"/>
  <c r="N17"/>
  <c r="M17"/>
  <c r="L17"/>
  <c r="I17"/>
  <c r="G17"/>
  <c r="H17" s="1"/>
  <c r="F17"/>
  <c r="P16"/>
  <c r="O16"/>
  <c r="N16"/>
  <c r="M16"/>
  <c r="L16"/>
  <c r="K16"/>
  <c r="K19" s="1"/>
  <c r="I16"/>
  <c r="F16"/>
  <c r="H16" s="1"/>
  <c r="P15"/>
  <c r="P19" s="1"/>
  <c r="O15"/>
  <c r="O19" s="1"/>
  <c r="N15"/>
  <c r="N19" s="1"/>
  <c r="M15"/>
  <c r="M19" s="1"/>
  <c r="L15"/>
  <c r="L19" s="1"/>
  <c r="J15"/>
  <c r="J19" s="1"/>
  <c r="I15"/>
  <c r="I19" s="1"/>
  <c r="G15"/>
  <c r="G19" s="1"/>
  <c r="F15"/>
  <c r="F19" s="1"/>
  <c r="D12"/>
  <c r="C12"/>
  <c r="H11"/>
  <c r="P10"/>
  <c r="O10"/>
  <c r="N10"/>
  <c r="M10"/>
  <c r="L10"/>
  <c r="I10"/>
  <c r="G10"/>
  <c r="F10"/>
  <c r="H10" s="1"/>
  <c r="E10"/>
  <c r="E12" s="1"/>
  <c r="P9"/>
  <c r="O9"/>
  <c r="N9"/>
  <c r="M9"/>
  <c r="L9"/>
  <c r="I9"/>
  <c r="G9"/>
  <c r="F9"/>
  <c r="H9" s="1"/>
  <c r="P8"/>
  <c r="O8"/>
  <c r="N8"/>
  <c r="M8"/>
  <c r="L8"/>
  <c r="K8"/>
  <c r="K12" s="1"/>
  <c r="I8"/>
  <c r="H8"/>
  <c r="F8"/>
  <c r="P7"/>
  <c r="P12" s="1"/>
  <c r="O7"/>
  <c r="O12" s="1"/>
  <c r="N7"/>
  <c r="N12" s="1"/>
  <c r="M7"/>
  <c r="M12" s="1"/>
  <c r="L7"/>
  <c r="L12" s="1"/>
  <c r="J7"/>
  <c r="J12" s="1"/>
  <c r="I7"/>
  <c r="I12" s="1"/>
  <c r="G7"/>
  <c r="H7" s="1"/>
  <c r="H12" s="1"/>
  <c r="F7"/>
  <c r="F12" s="1"/>
  <c r="H6" i="1" l="1"/>
  <c r="H9" s="1"/>
  <c r="H18" s="1"/>
  <c r="F16"/>
  <c r="F18" s="1"/>
  <c r="G12" i="2"/>
  <c r="H15"/>
  <c r="H19" s="1"/>
</calcChain>
</file>

<file path=xl/sharedStrings.xml><?xml version="1.0" encoding="utf-8"?>
<sst xmlns="http://schemas.openxmlformats.org/spreadsheetml/2006/main" count="92" uniqueCount="49">
  <si>
    <t>Меню на "______"__________________2022г.</t>
  </si>
  <si>
    <t>Утверждаю: Директор МБОУ Первомайская СОШ Ладик Е.В._______________</t>
  </si>
  <si>
    <t>Возрастная категория: 11 лет и старше.</t>
  </si>
  <si>
    <t>День: пятница (1 неделя)</t>
  </si>
  <si>
    <t>№ рец.</t>
  </si>
  <si>
    <t>Наименование блюда</t>
  </si>
  <si>
    <t>Масса порции</t>
  </si>
  <si>
    <t>Пищевые вещества (г)</t>
  </si>
  <si>
    <t>Энергет. Ценность</t>
  </si>
  <si>
    <t>Витамины (мг)</t>
  </si>
  <si>
    <t>Минеральные вещества (мг)</t>
  </si>
  <si>
    <t>Цена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</si>
  <si>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</si>
  <si>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</si>
  <si>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</si>
  <si>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</si>
  <si>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</si>
  <si>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</si>
  <si>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</si>
  <si>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</si>
  <si>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</si>
  <si>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</si>
  <si>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</si>
  <si>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ОБЕД многодетные, малообеспеченные, ОВЗ</t>
  </si>
  <si>
    <t xml:space="preserve">104/2017 </t>
  </si>
  <si>
    <t>Суп с мясными фрикадельками</t>
  </si>
  <si>
    <t>84/2013г</t>
  </si>
  <si>
    <t>Капуста тушеная</t>
  </si>
  <si>
    <t>197/2013г</t>
  </si>
  <si>
    <t>Птица отварная</t>
  </si>
  <si>
    <t>Хлеб пшеничный</t>
  </si>
  <si>
    <t>Хлеб ржано-пшеничный</t>
  </si>
  <si>
    <t>146/2008г</t>
  </si>
  <si>
    <t>Чай с лимоном</t>
  </si>
  <si>
    <t>ИТОГО ЗА ОБЕД:</t>
  </si>
  <si>
    <t xml:space="preserve"> </t>
  </si>
  <si>
    <t>ОБЕД платники</t>
  </si>
  <si>
    <t>Шеф-повар___________________________</t>
  </si>
  <si>
    <t>Утверждаю: Директор МБОУ Первомайская СОШ Ладик Е.В.___________</t>
  </si>
  <si>
    <t>Возрастная категория: 7-10 лет.</t>
  </si>
  <si>
    <t>ЗАВТРАК</t>
  </si>
  <si>
    <t>129/2008г</t>
  </si>
  <si>
    <t>Каша овсянная "Геркулес" жидкая</t>
  </si>
  <si>
    <t>149/2008г</t>
  </si>
  <si>
    <t>Какао с молоком</t>
  </si>
  <si>
    <t>ИТОГО ЗА ЗАВТРАК:</t>
  </si>
  <si>
    <t>ОБЕД</t>
  </si>
  <si>
    <t>ИТОГО ЗА ДЕНЬ:</t>
  </si>
  <si>
    <t>Шеф-повар__________________________________________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</si>
</sst>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/>
    <xf numFmtId="0" fontId="0" fillId="0" borderId="0" xfId="0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7" fontId="4" fillId="0" borderId="0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top" wrapText="1"/>
    </xf>
    <xf numFmtId="0" fontId="0" fillId="0" borderId="7" xfId="0" applyBorder="1"/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2" fontId="5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0"/>
  <sheetViews>
    <sheetView tabSelected="1" workbookViewId="0">
      <selection activeCell="C33" sqref="C33"/>
    </sheetView>
  </sheetViews>
  <sheetFormatPr defaultRowHeight="15"/>
  <cols>
    <col min="1" max="1" width="9.85546875" customWidth="1"/>
    <col min="2" max="2" width="27.140625" customWidth="1"/>
    <col min="3" max="4" width="8" customWidth="1"/>
    <col min="5" max="5" width="7.7109375" customWidth="1"/>
    <col min="6" max="6" width="7" customWidth="1"/>
    <col min="8" max="8" width="8.85546875" customWidth="1"/>
    <col min="9" max="9" width="5.7109375" customWidth="1"/>
    <col min="10" max="10" width="7" customWidth="1"/>
    <col min="11" max="11" width="5.85546875" customWidth="1"/>
    <col min="12" max="12" width="6" customWidth="1"/>
    <col min="13" max="13" width="6.42578125" customWidth="1"/>
    <col min="14" max="15" width="7" customWidth="1"/>
    <col min="16" max="16" width="9.28515625" customWidth="1"/>
  </cols>
  <sheetData>
    <row r="1" spans="1:36" ht="42" customHeight="1">
      <c r="A1" s="1" t="s">
        <v>0</v>
      </c>
      <c r="B1" s="2"/>
      <c r="C1" s="2"/>
      <c r="D1" s="2"/>
      <c r="E1" s="2"/>
      <c r="F1" s="1" t="s">
        <v>38</v>
      </c>
      <c r="H1" s="3"/>
      <c r="I1" s="4"/>
      <c r="J1" s="4"/>
      <c r="K1" s="4"/>
      <c r="L1" s="2"/>
      <c r="M1" s="3"/>
      <c r="N1" s="3"/>
      <c r="O1" s="3"/>
      <c r="P1" s="3"/>
      <c r="Q1" s="3"/>
    </row>
    <row r="2" spans="1:36" ht="15.75">
      <c r="A2" s="5" t="s">
        <v>39</v>
      </c>
      <c r="B2" s="5"/>
      <c r="C2" s="7" t="s">
        <v>3</v>
      </c>
      <c r="D2" s="7"/>
      <c r="E2" s="7"/>
      <c r="F2" s="7"/>
      <c r="G2" s="7"/>
      <c r="H2" s="7"/>
      <c r="I2" s="8"/>
      <c r="J2" s="8"/>
      <c r="K2" s="9"/>
      <c r="L2" s="9"/>
      <c r="M2" s="9"/>
      <c r="N2" s="9"/>
      <c r="O2" s="9"/>
      <c r="P2" s="9"/>
    </row>
    <row r="3" spans="1:36" ht="18" customHeight="1">
      <c r="A3" s="10" t="s">
        <v>4</v>
      </c>
      <c r="B3" s="10" t="s">
        <v>5</v>
      </c>
      <c r="C3" s="11" t="s">
        <v>6</v>
      </c>
      <c r="D3" s="12"/>
      <c r="E3" s="13" t="s">
        <v>7</v>
      </c>
      <c r="F3" s="14"/>
      <c r="G3" s="15"/>
      <c r="H3" s="11" t="s">
        <v>8</v>
      </c>
      <c r="I3" s="13" t="s">
        <v>9</v>
      </c>
      <c r="J3" s="14"/>
      <c r="K3" s="14"/>
      <c r="L3" s="15"/>
      <c r="M3" s="13" t="s">
        <v>10</v>
      </c>
      <c r="N3" s="14"/>
      <c r="O3" s="14"/>
      <c r="P3" s="15"/>
      <c r="Q3" s="16"/>
      <c r="R3" s="16"/>
      <c r="S3" s="17"/>
    </row>
    <row r="4" spans="1:36" ht="15.75" customHeight="1">
      <c r="A4" s="18"/>
      <c r="B4" s="18"/>
      <c r="C4" s="19"/>
      <c r="D4" s="20" t="s">
        <v>11</v>
      </c>
      <c r="E4" s="21" t="s">
        <v>12</v>
      </c>
      <c r="F4" s="21" t="s">
        <v>13</v>
      </c>
      <c r="G4" s="21" t="s">
        <v>14</v>
      </c>
      <c r="H4" s="19"/>
      <c r="I4" s="21" t="s">
        <v>15</v>
      </c>
      <c r="J4" s="21" t="s">
        <v>16</v>
      </c>
      <c r="K4" s="21" t="s">
        <v>17</v>
      </c>
      <c r="L4" s="21" t="s">
        <v>18</v>
      </c>
      <c r="M4" s="21" t="s">
        <v>19</v>
      </c>
      <c r="N4" s="21" t="s">
        <v>20</v>
      </c>
      <c r="O4" s="21" t="s">
        <v>21</v>
      </c>
      <c r="P4" s="21" t="s">
        <v>22</v>
      </c>
      <c r="Q4" s="16"/>
      <c r="R4" s="16"/>
      <c r="S4" s="17"/>
    </row>
    <row r="5" spans="1:36">
      <c r="A5" s="22"/>
      <c r="B5" s="23"/>
      <c r="C5" s="23"/>
      <c r="D5" s="23"/>
      <c r="E5" s="23"/>
      <c r="F5" s="23"/>
      <c r="G5" s="24" t="s">
        <v>40</v>
      </c>
      <c r="H5" s="23"/>
      <c r="I5" s="23"/>
      <c r="J5" s="23"/>
      <c r="K5" s="23"/>
      <c r="L5" s="23"/>
      <c r="M5" s="23"/>
      <c r="N5" s="23"/>
      <c r="O5" s="23"/>
      <c r="P5" s="25"/>
      <c r="Q5" s="16"/>
      <c r="R5" s="16"/>
      <c r="S5" s="17"/>
    </row>
    <row r="6" spans="1:36" ht="25.5">
      <c r="A6" s="30" t="s">
        <v>41</v>
      </c>
      <c r="B6" s="31" t="s">
        <v>42</v>
      </c>
      <c r="C6" s="30">
        <v>180</v>
      </c>
      <c r="D6" s="30">
        <v>10.039999999999999</v>
      </c>
      <c r="E6" s="30">
        <f>C6*3.1/100</f>
        <v>5.58</v>
      </c>
      <c r="F6" s="30">
        <f>C6*4.8/100</f>
        <v>8.64</v>
      </c>
      <c r="G6" s="32">
        <f>C6*13.3/100</f>
        <v>23.94</v>
      </c>
      <c r="H6" s="30">
        <f>G6*4+F6*9+E6*4</f>
        <v>195.84</v>
      </c>
      <c r="I6" s="35">
        <f>C6*0.07/100</f>
        <v>0.126</v>
      </c>
      <c r="J6" s="38">
        <v>0</v>
      </c>
      <c r="K6" s="38">
        <v>0</v>
      </c>
      <c r="L6" s="37">
        <f>C6*1.1/100</f>
        <v>1.9800000000000002</v>
      </c>
      <c r="M6" s="35">
        <f>C6*19/100</f>
        <v>34.200000000000003</v>
      </c>
      <c r="N6" s="35">
        <f>C6*70/100</f>
        <v>126</v>
      </c>
      <c r="O6" s="35">
        <f>C6*29/100</f>
        <v>52.2</v>
      </c>
      <c r="P6" s="35">
        <f>C6*0.8/100</f>
        <v>1.44</v>
      </c>
      <c r="Q6" s="29"/>
      <c r="R6" s="16"/>
      <c r="S6" s="17"/>
    </row>
    <row r="7" spans="1:36" s="58" customFormat="1">
      <c r="A7" s="57"/>
      <c r="B7" s="34" t="s">
        <v>30</v>
      </c>
      <c r="C7" s="30">
        <v>50</v>
      </c>
      <c r="D7" s="30">
        <v>2.6</v>
      </c>
      <c r="E7" s="30">
        <f>C7*7.7/100</f>
        <v>3.85</v>
      </c>
      <c r="F7" s="32">
        <f>C7*0.8/100</f>
        <v>0.4</v>
      </c>
      <c r="G7" s="30">
        <f>C7*49.5/100</f>
        <v>24.75</v>
      </c>
      <c r="H7" s="32">
        <f t="shared" ref="H7" si="0">G7*4+F7*9+E7*4</f>
        <v>118</v>
      </c>
      <c r="I7" s="32">
        <f>C7*0.11/100</f>
        <v>5.5E-2</v>
      </c>
      <c r="J7" s="33">
        <v>0</v>
      </c>
      <c r="K7" s="33">
        <v>0</v>
      </c>
      <c r="L7" s="30">
        <f>C7*1.1/100</f>
        <v>0.55000000000000004</v>
      </c>
      <c r="M7" s="32">
        <f>C7*20/100</f>
        <v>10</v>
      </c>
      <c r="N7" s="32">
        <f>C7*65/100</f>
        <v>32.5</v>
      </c>
      <c r="O7" s="32">
        <f>C7*49/100</f>
        <v>24.5</v>
      </c>
      <c r="P7" s="30">
        <f>C7*1.1/100</f>
        <v>0.55000000000000004</v>
      </c>
      <c r="Q7" s="29"/>
      <c r="R7" s="16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s="58" customFormat="1">
      <c r="A8" s="30" t="s">
        <v>43</v>
      </c>
      <c r="B8" s="34" t="s">
        <v>44</v>
      </c>
      <c r="C8" s="30">
        <v>200</v>
      </c>
      <c r="D8" s="30">
        <v>8.5399999999999991</v>
      </c>
      <c r="E8" s="32">
        <f>4.9*C8/100</f>
        <v>9.8000000000000007</v>
      </c>
      <c r="F8" s="32">
        <f>5*C8/100</f>
        <v>10</v>
      </c>
      <c r="G8" s="32">
        <v>45</v>
      </c>
      <c r="H8" s="32">
        <f>194.6*C8/100</f>
        <v>389.2</v>
      </c>
      <c r="I8" s="30">
        <f>0.06*C8/100</f>
        <v>0.12</v>
      </c>
      <c r="J8" s="30">
        <f>0.54*C8/100</f>
        <v>1.08</v>
      </c>
      <c r="K8" s="30">
        <f>0.04*C8/100</f>
        <v>0.08</v>
      </c>
      <c r="L8" s="32">
        <v>0.8</v>
      </c>
      <c r="M8" s="32">
        <v>344.4</v>
      </c>
      <c r="N8" s="32">
        <v>356.8</v>
      </c>
      <c r="O8" s="32">
        <v>49.6</v>
      </c>
      <c r="P8" s="32">
        <v>2</v>
      </c>
      <c r="Q8" s="29"/>
      <c r="R8" s="16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>
      <c r="A9" s="40" t="s">
        <v>45</v>
      </c>
      <c r="B9" s="41"/>
      <c r="C9" s="42">
        <f t="shared" ref="C9:P9" si="1">SUM(C6:C8)</f>
        <v>430</v>
      </c>
      <c r="D9" s="42"/>
      <c r="E9" s="42">
        <f t="shared" si="1"/>
        <v>19.23</v>
      </c>
      <c r="F9" s="42">
        <f t="shared" si="1"/>
        <v>19.04</v>
      </c>
      <c r="G9" s="43">
        <f t="shared" si="1"/>
        <v>93.69</v>
      </c>
      <c r="H9" s="43">
        <f t="shared" si="1"/>
        <v>703.04</v>
      </c>
      <c r="I9" s="42">
        <f t="shared" si="1"/>
        <v>0.30099999999999999</v>
      </c>
      <c r="J9" s="42">
        <f t="shared" si="1"/>
        <v>1.08</v>
      </c>
      <c r="K9" s="42">
        <f t="shared" si="1"/>
        <v>0.08</v>
      </c>
      <c r="L9" s="42">
        <f t="shared" si="1"/>
        <v>3.33</v>
      </c>
      <c r="M9" s="42">
        <f t="shared" si="1"/>
        <v>388.59999999999997</v>
      </c>
      <c r="N9" s="42">
        <f t="shared" si="1"/>
        <v>515.29999999999995</v>
      </c>
      <c r="O9" s="42">
        <f t="shared" si="1"/>
        <v>126.30000000000001</v>
      </c>
      <c r="P9" s="42">
        <f t="shared" si="1"/>
        <v>3.99</v>
      </c>
      <c r="Q9" s="29"/>
      <c r="R9" s="16" t="s">
        <v>35</v>
      </c>
      <c r="S9" s="17"/>
    </row>
    <row r="10" spans="1:36">
      <c r="A10" s="59" t="s">
        <v>46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1"/>
      <c r="Q10" s="29"/>
      <c r="R10" s="16"/>
      <c r="S10" s="17"/>
    </row>
    <row r="11" spans="1:36">
      <c r="A11" s="26" t="s">
        <v>24</v>
      </c>
      <c r="B11" s="27" t="s">
        <v>25</v>
      </c>
      <c r="C11" s="26">
        <v>200</v>
      </c>
      <c r="D11" s="26">
        <v>18.95</v>
      </c>
      <c r="E11" s="26">
        <f>2.2/250*C11</f>
        <v>1.76</v>
      </c>
      <c r="F11" s="26">
        <f>2.78/250*C11</f>
        <v>2.2239999999999998</v>
      </c>
      <c r="G11" s="26">
        <f>15.38/250*C11</f>
        <v>12.304</v>
      </c>
      <c r="H11" s="26">
        <f>106/250*C11</f>
        <v>84.8</v>
      </c>
      <c r="I11" s="26">
        <v>0.12</v>
      </c>
      <c r="J11" s="26">
        <v>11.07</v>
      </c>
      <c r="K11" s="26">
        <v>0</v>
      </c>
      <c r="L11" s="28">
        <v>0</v>
      </c>
      <c r="M11" s="26">
        <v>29.7</v>
      </c>
      <c r="N11" s="26">
        <v>72.25</v>
      </c>
      <c r="O11" s="26">
        <v>29.68</v>
      </c>
      <c r="P11" s="26">
        <v>1.1499999999999999</v>
      </c>
      <c r="Q11" s="29"/>
      <c r="R11" s="16"/>
      <c r="S11" s="17"/>
    </row>
    <row r="12" spans="1:36">
      <c r="A12" s="62" t="s">
        <v>26</v>
      </c>
      <c r="B12" s="63" t="s">
        <v>27</v>
      </c>
      <c r="C12" s="62">
        <v>180</v>
      </c>
      <c r="D12" s="62">
        <v>11.4</v>
      </c>
      <c r="E12" s="64">
        <f>C12*2/100</f>
        <v>3.6</v>
      </c>
      <c r="F12" s="62">
        <f>C12*3.3/100</f>
        <v>5.94</v>
      </c>
      <c r="G12" s="62">
        <f>C12*9.2/100</f>
        <v>16.559999999999999</v>
      </c>
      <c r="H12" s="64">
        <f>G12*4+F12*9+E12*4</f>
        <v>134.1</v>
      </c>
      <c r="I12" s="62">
        <f>C12*0.03/100</f>
        <v>5.3999999999999992E-2</v>
      </c>
      <c r="J12" s="62">
        <f>C12*17/100</f>
        <v>30.6</v>
      </c>
      <c r="K12" s="65">
        <v>0</v>
      </c>
      <c r="L12" s="64">
        <f>C12*1/100</f>
        <v>1.8</v>
      </c>
      <c r="M12" s="64">
        <f>C12*58/100</f>
        <v>104.4</v>
      </c>
      <c r="N12" s="64">
        <f>C12*40/100</f>
        <v>72</v>
      </c>
      <c r="O12" s="64">
        <f>C12*20/100</f>
        <v>36</v>
      </c>
      <c r="P12" s="62">
        <f>C12*0.8/100</f>
        <v>1.44</v>
      </c>
      <c r="Q12" s="29"/>
      <c r="R12" s="16"/>
      <c r="S12" s="17"/>
    </row>
    <row r="13" spans="1:36">
      <c r="A13" s="30" t="s">
        <v>28</v>
      </c>
      <c r="B13" s="34" t="s">
        <v>29</v>
      </c>
      <c r="C13" s="30">
        <v>45</v>
      </c>
      <c r="D13" s="30">
        <v>26.74</v>
      </c>
      <c r="E13" s="30">
        <f>C13*22.6/100</f>
        <v>10.170000000000002</v>
      </c>
      <c r="F13" s="30">
        <f>C13*17/100</f>
        <v>7.65</v>
      </c>
      <c r="G13" s="33">
        <v>0</v>
      </c>
      <c r="H13" s="30">
        <f t="shared" ref="H13:H15" si="2">G13*4+F13*9+E13*4</f>
        <v>109.53000000000002</v>
      </c>
      <c r="I13" s="35">
        <f>C13*0.04/100</f>
        <v>1.8000000000000002E-2</v>
      </c>
      <c r="J13" s="35">
        <v>0</v>
      </c>
      <c r="K13" s="35">
        <f>C13*0.02/100</f>
        <v>9.0000000000000011E-3</v>
      </c>
      <c r="L13" s="35">
        <f>C13*0.3/100</f>
        <v>0.13500000000000001</v>
      </c>
      <c r="M13" s="35">
        <f>C13*39/100</f>
        <v>17.55</v>
      </c>
      <c r="N13" s="35">
        <f>C13*143/100</f>
        <v>64.349999999999994</v>
      </c>
      <c r="O13" s="35">
        <f>C13*20/100</f>
        <v>9</v>
      </c>
      <c r="P13" s="35">
        <f>C13*1.8/100</f>
        <v>0.81</v>
      </c>
      <c r="Q13" s="29"/>
      <c r="R13" s="16"/>
      <c r="S13" s="17"/>
    </row>
    <row r="14" spans="1:36">
      <c r="A14" s="30"/>
      <c r="B14" s="34" t="s">
        <v>30</v>
      </c>
      <c r="C14" s="30">
        <v>30</v>
      </c>
      <c r="D14" s="30">
        <v>1.56</v>
      </c>
      <c r="E14" s="30">
        <f>C14*7.7/100</f>
        <v>2.31</v>
      </c>
      <c r="F14" s="32">
        <f>C14*0.8/100</f>
        <v>0.24</v>
      </c>
      <c r="G14" s="30">
        <f>C14*49.5/100</f>
        <v>14.85</v>
      </c>
      <c r="H14" s="32">
        <f t="shared" si="2"/>
        <v>70.8</v>
      </c>
      <c r="I14" s="32">
        <f>C14*0.11/100</f>
        <v>3.3000000000000002E-2</v>
      </c>
      <c r="J14" s="33">
        <v>0</v>
      </c>
      <c r="K14" s="33">
        <v>0</v>
      </c>
      <c r="L14" s="30">
        <f>C14*1.1/100</f>
        <v>0.33</v>
      </c>
      <c r="M14" s="32">
        <f>C14*20/100</f>
        <v>6</v>
      </c>
      <c r="N14" s="32">
        <f>C14*65/100</f>
        <v>19.5</v>
      </c>
      <c r="O14" s="32">
        <f>C14*49/100</f>
        <v>14.7</v>
      </c>
      <c r="P14" s="30">
        <f>C14*1.1/100</f>
        <v>0.33</v>
      </c>
      <c r="Q14" s="29"/>
      <c r="R14" s="16"/>
      <c r="S14" s="17"/>
    </row>
    <row r="15" spans="1:36">
      <c r="A15" s="30" t="s">
        <v>32</v>
      </c>
      <c r="B15" s="36" t="s">
        <v>33</v>
      </c>
      <c r="C15" s="37">
        <v>200</v>
      </c>
      <c r="D15" s="37">
        <v>3.25</v>
      </c>
      <c r="E15" s="35">
        <v>0.3</v>
      </c>
      <c r="F15" s="38">
        <v>0</v>
      </c>
      <c r="G15" s="35">
        <v>15.2</v>
      </c>
      <c r="H15" s="35">
        <f t="shared" si="2"/>
        <v>62</v>
      </c>
      <c r="I15" s="38">
        <v>0</v>
      </c>
      <c r="J15" s="35">
        <v>2.2000000000000002</v>
      </c>
      <c r="K15" s="38">
        <v>0</v>
      </c>
      <c r="L15" s="38">
        <v>0</v>
      </c>
      <c r="M15" s="35">
        <v>16</v>
      </c>
      <c r="N15" s="35">
        <v>8</v>
      </c>
      <c r="O15" s="35">
        <v>6</v>
      </c>
      <c r="P15" s="35">
        <v>0.8</v>
      </c>
      <c r="Q15" s="29"/>
      <c r="R15" s="16"/>
      <c r="S15" s="17"/>
    </row>
    <row r="16" spans="1:36">
      <c r="A16" s="45" t="s">
        <v>34</v>
      </c>
      <c r="B16" s="47"/>
      <c r="C16" s="66">
        <f t="shared" ref="C16:P16" si="3">SUM(C11:C15)</f>
        <v>655</v>
      </c>
      <c r="D16" s="67"/>
      <c r="E16" s="48">
        <f t="shared" si="3"/>
        <v>18.14</v>
      </c>
      <c r="F16" s="48">
        <f t="shared" si="3"/>
        <v>16.053999999999998</v>
      </c>
      <c r="G16" s="48">
        <f t="shared" si="3"/>
        <v>58.914000000000001</v>
      </c>
      <c r="H16" s="48">
        <f t="shared" si="3"/>
        <v>461.23</v>
      </c>
      <c r="I16" s="48">
        <f t="shared" si="3"/>
        <v>0.22500000000000001</v>
      </c>
      <c r="J16" s="48">
        <f t="shared" si="3"/>
        <v>43.870000000000005</v>
      </c>
      <c r="K16" s="48">
        <f t="shared" si="3"/>
        <v>9.0000000000000011E-3</v>
      </c>
      <c r="L16" s="48">
        <f t="shared" si="3"/>
        <v>2.2650000000000001</v>
      </c>
      <c r="M16" s="48">
        <f t="shared" si="3"/>
        <v>173.65</v>
      </c>
      <c r="N16" s="48">
        <f t="shared" si="3"/>
        <v>236.1</v>
      </c>
      <c r="O16" s="48">
        <f t="shared" si="3"/>
        <v>95.38000000000001</v>
      </c>
      <c r="P16" s="48">
        <f t="shared" si="3"/>
        <v>4.53</v>
      </c>
      <c r="Q16" s="29"/>
      <c r="R16" s="16"/>
      <c r="S16" s="17"/>
    </row>
    <row r="17" spans="1:19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70"/>
      <c r="Q17" s="29"/>
      <c r="R17" s="16"/>
      <c r="S17" s="17"/>
    </row>
    <row r="18" spans="1:19">
      <c r="A18" s="45" t="s">
        <v>47</v>
      </c>
      <c r="B18" s="47"/>
      <c r="C18" s="30"/>
      <c r="D18" s="48">
        <v>83.08</v>
      </c>
      <c r="E18" s="71">
        <f t="shared" ref="E18:P18" si="4">E9+E16</f>
        <v>37.370000000000005</v>
      </c>
      <c r="F18" s="48">
        <f t="shared" si="4"/>
        <v>35.093999999999994</v>
      </c>
      <c r="G18" s="71">
        <f t="shared" si="4"/>
        <v>152.60399999999998</v>
      </c>
      <c r="H18" s="71">
        <f t="shared" si="4"/>
        <v>1164.27</v>
      </c>
      <c r="I18" s="71">
        <f t="shared" si="4"/>
        <v>0.52600000000000002</v>
      </c>
      <c r="J18" s="71">
        <f t="shared" si="4"/>
        <v>44.95</v>
      </c>
      <c r="K18" s="71">
        <f t="shared" si="4"/>
        <v>8.8999999999999996E-2</v>
      </c>
      <c r="L18" s="48">
        <f t="shared" si="4"/>
        <v>5.5950000000000006</v>
      </c>
      <c r="M18" s="71">
        <f t="shared" si="4"/>
        <v>562.25</v>
      </c>
      <c r="N18" s="71">
        <f t="shared" si="4"/>
        <v>751.4</v>
      </c>
      <c r="O18" s="48">
        <f t="shared" si="4"/>
        <v>221.68</v>
      </c>
      <c r="P18" s="71">
        <f t="shared" si="4"/>
        <v>8.52</v>
      </c>
      <c r="Q18" s="29"/>
      <c r="R18" s="16"/>
      <c r="S18" s="17"/>
    </row>
    <row r="20" spans="1:19">
      <c r="B20" t="s">
        <v>48</v>
      </c>
    </row>
    <row r="30" spans="1:19">
      <c r="L30" s="17"/>
    </row>
  </sheetData>
  <mergeCells count="14">
    <mergeCell ref="A9:B9"/>
    <mergeCell ref="A10:P10"/>
    <mergeCell ref="A16:B16"/>
    <mergeCell ref="A17:P17"/>
    <mergeCell ref="A18:B18"/>
    <mergeCell ref="C2:H2"/>
    <mergeCell ref="K2:P2"/>
    <mergeCell ref="A3:A4"/>
    <mergeCell ref="B3:B4"/>
    <mergeCell ref="C3:C4"/>
    <mergeCell ref="E3:G3"/>
    <mergeCell ref="H3:H4"/>
    <mergeCell ref="I3:L3"/>
    <mergeCell ref="M3:P3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1"/>
  <sheetViews>
    <sheetView workbookViewId="0">
      <selection sqref="A1:XFD1048576"/>
    </sheetView>
  </sheetViews>
  <sheetFormatPr defaultRowHeight="15"/>
  <cols>
    <col min="1" max="1" width="9.85546875" customWidth="1"/>
    <col min="2" max="2" width="27.140625" customWidth="1"/>
    <col min="3" max="4" width="8" customWidth="1"/>
    <col min="5" max="5" width="7.7109375" customWidth="1"/>
    <col min="6" max="6" width="7" customWidth="1"/>
    <col min="8" max="8" width="9.140625" customWidth="1"/>
    <col min="9" max="10" width="5.7109375" customWidth="1"/>
    <col min="11" max="11" width="5.85546875" customWidth="1"/>
    <col min="12" max="12" width="8.85546875" customWidth="1"/>
    <col min="13" max="13" width="7.7109375" customWidth="1"/>
    <col min="14" max="15" width="7" customWidth="1"/>
    <col min="16" max="16" width="6.42578125" customWidth="1"/>
  </cols>
  <sheetData>
    <row r="1" spans="1:20" ht="42.75" customHeight="1">
      <c r="A1" s="1" t="s">
        <v>0</v>
      </c>
      <c r="B1" s="2"/>
      <c r="C1" s="2"/>
      <c r="D1" s="2"/>
      <c r="E1" s="2"/>
      <c r="F1" s="1" t="s">
        <v>1</v>
      </c>
      <c r="G1" s="2"/>
      <c r="I1" s="3"/>
      <c r="K1" s="3"/>
      <c r="L1" s="4"/>
      <c r="M1" s="4"/>
      <c r="N1" s="4"/>
      <c r="O1" s="2"/>
      <c r="P1" s="3"/>
      <c r="Q1" s="3"/>
      <c r="R1" s="3"/>
      <c r="S1" s="3"/>
    </row>
    <row r="2" spans="1:20" ht="15.75">
      <c r="A2" s="5" t="s">
        <v>2</v>
      </c>
      <c r="B2" s="5"/>
      <c r="C2" s="6"/>
      <c r="D2" s="6"/>
      <c r="E2" s="7" t="s">
        <v>3</v>
      </c>
      <c r="F2" s="7"/>
      <c r="G2" s="7"/>
      <c r="H2" s="7"/>
      <c r="I2" s="7"/>
      <c r="J2" s="8"/>
      <c r="K2" s="9"/>
      <c r="L2" s="9"/>
      <c r="M2" s="9"/>
      <c r="N2" s="9"/>
      <c r="O2" s="9"/>
      <c r="P2" s="9"/>
    </row>
    <row r="3" spans="1:20" ht="18" customHeight="1">
      <c r="A3" s="10" t="s">
        <v>4</v>
      </c>
      <c r="B3" s="10" t="s">
        <v>5</v>
      </c>
      <c r="C3" s="11" t="s">
        <v>6</v>
      </c>
      <c r="D3" s="12"/>
      <c r="E3" s="13" t="s">
        <v>7</v>
      </c>
      <c r="F3" s="14"/>
      <c r="G3" s="15"/>
      <c r="H3" s="11" t="s">
        <v>8</v>
      </c>
      <c r="I3" s="13" t="s">
        <v>9</v>
      </c>
      <c r="J3" s="14"/>
      <c r="K3" s="14"/>
      <c r="L3" s="15"/>
      <c r="M3" s="13" t="s">
        <v>10</v>
      </c>
      <c r="N3" s="14"/>
      <c r="O3" s="14"/>
      <c r="P3" s="15"/>
      <c r="Q3" s="16"/>
      <c r="R3" s="16"/>
      <c r="S3" s="16"/>
      <c r="T3" s="17"/>
    </row>
    <row r="4" spans="1:20">
      <c r="A4" s="18"/>
      <c r="B4" s="18"/>
      <c r="C4" s="19"/>
      <c r="D4" s="20" t="s">
        <v>11</v>
      </c>
      <c r="E4" s="21" t="s">
        <v>12</v>
      </c>
      <c r="F4" s="21" t="s">
        <v>13</v>
      </c>
      <c r="G4" s="21" t="s">
        <v>14</v>
      </c>
      <c r="H4" s="19"/>
      <c r="I4" s="21" t="s">
        <v>15</v>
      </c>
      <c r="J4" s="21" t="s">
        <v>16</v>
      </c>
      <c r="K4" s="21" t="s">
        <v>17</v>
      </c>
      <c r="L4" s="21" t="s">
        <v>18</v>
      </c>
      <c r="M4" s="21" t="s">
        <v>19</v>
      </c>
      <c r="N4" s="21" t="s">
        <v>20</v>
      </c>
      <c r="O4" s="21" t="s">
        <v>21</v>
      </c>
      <c r="P4" s="21" t="s">
        <v>22</v>
      </c>
      <c r="Q4" s="16"/>
      <c r="R4" s="16"/>
      <c r="S4" s="16"/>
      <c r="T4" s="17"/>
    </row>
    <row r="5" spans="1:20">
      <c r="A5" s="22"/>
      <c r="B5" s="23"/>
      <c r="C5" s="23"/>
      <c r="D5" s="23"/>
      <c r="E5" s="23"/>
      <c r="F5" s="23"/>
      <c r="G5" s="24" t="s">
        <v>23</v>
      </c>
      <c r="H5" s="23"/>
      <c r="I5" s="23"/>
      <c r="J5" s="23"/>
      <c r="K5" s="23"/>
      <c r="L5" s="23"/>
      <c r="M5" s="23"/>
      <c r="N5" s="23"/>
      <c r="O5" s="23"/>
      <c r="P5" s="25"/>
      <c r="Q5" s="16"/>
      <c r="R5" s="16"/>
      <c r="S5" s="16"/>
      <c r="T5" s="17"/>
    </row>
    <row r="6" spans="1:20">
      <c r="A6" s="26" t="s">
        <v>24</v>
      </c>
      <c r="B6" s="27" t="s">
        <v>25</v>
      </c>
      <c r="C6" s="26">
        <v>200</v>
      </c>
      <c r="D6" s="26">
        <v>18.95</v>
      </c>
      <c r="E6" s="26">
        <v>15.09</v>
      </c>
      <c r="F6" s="26">
        <v>2.78</v>
      </c>
      <c r="G6" s="26">
        <v>15.38</v>
      </c>
      <c r="H6" s="26">
        <v>106</v>
      </c>
      <c r="I6" s="26">
        <v>0.12</v>
      </c>
      <c r="J6" s="26">
        <v>11.07</v>
      </c>
      <c r="K6" s="26">
        <v>0</v>
      </c>
      <c r="L6" s="28">
        <v>0</v>
      </c>
      <c r="M6" s="26">
        <v>29.7</v>
      </c>
      <c r="N6" s="26">
        <v>72.25</v>
      </c>
      <c r="O6" s="26">
        <v>29.68</v>
      </c>
      <c r="P6" s="26">
        <v>1.1499999999999999</v>
      </c>
      <c r="Q6" s="29"/>
      <c r="R6" s="29"/>
      <c r="S6" s="16"/>
      <c r="T6" s="17"/>
    </row>
    <row r="7" spans="1:20">
      <c r="A7" s="30" t="s">
        <v>26</v>
      </c>
      <c r="B7" s="31" t="s">
        <v>27</v>
      </c>
      <c r="C7" s="30">
        <v>180</v>
      </c>
      <c r="D7" s="30">
        <v>11.4</v>
      </c>
      <c r="E7" s="32">
        <v>10.29</v>
      </c>
      <c r="F7" s="32">
        <f>C7*3.3/100</f>
        <v>5.94</v>
      </c>
      <c r="G7" s="32">
        <f>C7*9.2/100</f>
        <v>16.559999999999999</v>
      </c>
      <c r="H7" s="32">
        <f t="shared" ref="H7:H11" si="0">G7*4+F7*9+E7*4</f>
        <v>160.85999999999999</v>
      </c>
      <c r="I7" s="30">
        <f>C7*0.03/100</f>
        <v>5.3999999999999992E-2</v>
      </c>
      <c r="J7" s="32">
        <f>C7*17/100</f>
        <v>30.6</v>
      </c>
      <c r="K7" s="33">
        <v>0</v>
      </c>
      <c r="L7" s="32">
        <f>C7*1/100</f>
        <v>1.8</v>
      </c>
      <c r="M7" s="32">
        <f>C7*58/100</f>
        <v>104.4</v>
      </c>
      <c r="N7" s="32">
        <f>C7*40/100</f>
        <v>72</v>
      </c>
      <c r="O7" s="32">
        <f>C7*20/100</f>
        <v>36</v>
      </c>
      <c r="P7" s="32">
        <f>C7*0.8/100</f>
        <v>1.44</v>
      </c>
      <c r="Q7" s="29"/>
      <c r="R7" s="29"/>
      <c r="S7" s="16"/>
      <c r="T7" s="17"/>
    </row>
    <row r="8" spans="1:20">
      <c r="A8" s="30" t="s">
        <v>28</v>
      </c>
      <c r="B8" s="34" t="s">
        <v>29</v>
      </c>
      <c r="C8" s="30">
        <v>45</v>
      </c>
      <c r="D8" s="30">
        <v>26.74</v>
      </c>
      <c r="E8" s="30">
        <v>29.89</v>
      </c>
      <c r="F8" s="32">
        <f>C8*13.6/80</f>
        <v>7.65</v>
      </c>
      <c r="G8" s="33">
        <v>0</v>
      </c>
      <c r="H8" s="32">
        <f t="shared" si="0"/>
        <v>188.41000000000003</v>
      </c>
      <c r="I8" s="35">
        <f>C8*0.04/100</f>
        <v>1.8000000000000002E-2</v>
      </c>
      <c r="J8" s="35">
        <v>0</v>
      </c>
      <c r="K8" s="35">
        <f>C8*0.02/100</f>
        <v>9.0000000000000011E-3</v>
      </c>
      <c r="L8" s="35">
        <f>C8*0.3/100</f>
        <v>0.13500000000000001</v>
      </c>
      <c r="M8" s="35">
        <f>C8*39/100</f>
        <v>17.55</v>
      </c>
      <c r="N8" s="35">
        <f>C8*143/100</f>
        <v>64.349999999999994</v>
      </c>
      <c r="O8" s="35">
        <f>C8*20/100</f>
        <v>9</v>
      </c>
      <c r="P8" s="35">
        <f>C8*1.8/100</f>
        <v>0.81</v>
      </c>
      <c r="Q8" s="29"/>
      <c r="R8" s="29"/>
      <c r="S8" s="16"/>
      <c r="T8" s="17"/>
    </row>
    <row r="9" spans="1:20">
      <c r="A9" s="30"/>
      <c r="B9" s="34" t="s">
        <v>30</v>
      </c>
      <c r="C9" s="30">
        <v>50</v>
      </c>
      <c r="D9" s="30">
        <v>2.6</v>
      </c>
      <c r="E9" s="30">
        <v>2.5</v>
      </c>
      <c r="F9" s="32">
        <f>C9*0.8/100</f>
        <v>0.4</v>
      </c>
      <c r="G9" s="30">
        <f>C9*49.5/100</f>
        <v>24.75</v>
      </c>
      <c r="H9" s="32">
        <f t="shared" si="0"/>
        <v>112.6</v>
      </c>
      <c r="I9" s="32">
        <f>C9*0.11/100</f>
        <v>5.5E-2</v>
      </c>
      <c r="J9" s="33">
        <v>0</v>
      </c>
      <c r="K9" s="33">
        <v>0</v>
      </c>
      <c r="L9" s="30">
        <f>C9*1.1/100</f>
        <v>0.55000000000000004</v>
      </c>
      <c r="M9" s="32">
        <f>C9*20/100</f>
        <v>10</v>
      </c>
      <c r="N9" s="32">
        <f>C9*65/100</f>
        <v>32.5</v>
      </c>
      <c r="O9" s="32">
        <f>C9*49/100</f>
        <v>24.5</v>
      </c>
      <c r="P9" s="30">
        <f>C9*1.1/100</f>
        <v>0.55000000000000004</v>
      </c>
      <c r="Q9" s="29"/>
      <c r="R9" s="29"/>
      <c r="S9" s="16"/>
      <c r="T9" s="17"/>
    </row>
    <row r="10" spans="1:20">
      <c r="A10" s="30"/>
      <c r="B10" s="34" t="s">
        <v>31</v>
      </c>
      <c r="C10" s="30">
        <v>80</v>
      </c>
      <c r="D10" s="30">
        <v>4.0599999999999996</v>
      </c>
      <c r="E10" s="30">
        <f>D10*7.7/100</f>
        <v>0.31261999999999995</v>
      </c>
      <c r="F10" s="32">
        <f>D10*0.8/100</f>
        <v>3.2479999999999995E-2</v>
      </c>
      <c r="G10" s="30">
        <f>D10*49.5/100</f>
        <v>2.0096999999999996</v>
      </c>
      <c r="H10" s="32">
        <f t="shared" si="0"/>
        <v>9.5815999999999981</v>
      </c>
      <c r="I10" s="32">
        <f>D10*0.11/100</f>
        <v>4.4659999999999995E-3</v>
      </c>
      <c r="J10" s="33">
        <v>0</v>
      </c>
      <c r="K10" s="33">
        <v>0</v>
      </c>
      <c r="L10" s="30">
        <f>D10*1.1/100</f>
        <v>4.4660000000000005E-2</v>
      </c>
      <c r="M10" s="32">
        <f>D10*20/100</f>
        <v>0.81199999999999983</v>
      </c>
      <c r="N10" s="32">
        <f>D10*65/100</f>
        <v>2.6389999999999998</v>
      </c>
      <c r="O10" s="32">
        <f>D10*14/100</f>
        <v>0.56840000000000002</v>
      </c>
      <c r="P10" s="30">
        <f>D10*1.1/100</f>
        <v>4.4660000000000005E-2</v>
      </c>
      <c r="Q10" s="29"/>
      <c r="R10" s="29"/>
      <c r="S10" s="16"/>
      <c r="T10" s="17"/>
    </row>
    <row r="11" spans="1:20">
      <c r="A11" s="30" t="s">
        <v>32</v>
      </c>
      <c r="B11" s="36" t="s">
        <v>33</v>
      </c>
      <c r="C11" s="37">
        <v>200</v>
      </c>
      <c r="D11" s="37">
        <v>3.25</v>
      </c>
      <c r="E11" s="35">
        <v>2.23</v>
      </c>
      <c r="F11" s="38">
        <v>0</v>
      </c>
      <c r="G11" s="35">
        <v>15.2</v>
      </c>
      <c r="H11" s="35">
        <f t="shared" si="0"/>
        <v>69.72</v>
      </c>
      <c r="I11" s="38">
        <v>0</v>
      </c>
      <c r="J11" s="35">
        <v>2.2000000000000002</v>
      </c>
      <c r="K11" s="38">
        <v>0</v>
      </c>
      <c r="L11" s="38">
        <v>0</v>
      </c>
      <c r="M11" s="35">
        <v>16</v>
      </c>
      <c r="N11" s="35">
        <v>8</v>
      </c>
      <c r="O11" s="35">
        <v>6</v>
      </c>
      <c r="P11" s="35">
        <v>0.8</v>
      </c>
      <c r="Q11" s="39"/>
      <c r="R11" s="29"/>
      <c r="S11" s="16"/>
      <c r="T11" s="17"/>
    </row>
    <row r="12" spans="1:20">
      <c r="A12" s="40" t="s">
        <v>34</v>
      </c>
      <c r="B12" s="41"/>
      <c r="C12" s="42">
        <f t="shared" ref="C12:P12" si="1">SUM(C6:C11)</f>
        <v>755</v>
      </c>
      <c r="D12" s="43">
        <f>SUM(D6:D11)</f>
        <v>67</v>
      </c>
      <c r="E12" s="43">
        <f t="shared" si="1"/>
        <v>60.312619999999995</v>
      </c>
      <c r="F12" s="42">
        <f t="shared" si="1"/>
        <v>16.802479999999999</v>
      </c>
      <c r="G12" s="43">
        <f t="shared" si="1"/>
        <v>73.899699999999996</v>
      </c>
      <c r="H12" s="43">
        <f t="shared" si="1"/>
        <v>647.17160000000001</v>
      </c>
      <c r="I12" s="42">
        <f t="shared" si="1"/>
        <v>0.25146600000000002</v>
      </c>
      <c r="J12" s="42">
        <f t="shared" si="1"/>
        <v>43.870000000000005</v>
      </c>
      <c r="K12" s="44">
        <f t="shared" si="1"/>
        <v>9.0000000000000011E-3</v>
      </c>
      <c r="L12" s="42">
        <f t="shared" si="1"/>
        <v>2.5296600000000002</v>
      </c>
      <c r="M12" s="42">
        <f t="shared" si="1"/>
        <v>178.46200000000002</v>
      </c>
      <c r="N12" s="42">
        <f t="shared" si="1"/>
        <v>251.739</v>
      </c>
      <c r="O12" s="42">
        <f t="shared" si="1"/>
        <v>105.7484</v>
      </c>
      <c r="P12" s="42">
        <f t="shared" si="1"/>
        <v>4.7946600000000004</v>
      </c>
      <c r="Q12" s="29"/>
      <c r="R12" s="29"/>
      <c r="S12" s="16" t="s">
        <v>35</v>
      </c>
      <c r="T12" s="17"/>
    </row>
    <row r="13" spans="1:20">
      <c r="A13" s="45" t="s">
        <v>36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7"/>
      <c r="Q13" s="29"/>
      <c r="R13" s="29"/>
      <c r="S13" s="16"/>
      <c r="T13" s="17"/>
    </row>
    <row r="14" spans="1:20">
      <c r="A14" s="26" t="s">
        <v>24</v>
      </c>
      <c r="B14" s="27" t="s">
        <v>25</v>
      </c>
      <c r="C14" s="26">
        <v>200</v>
      </c>
      <c r="D14" s="26">
        <v>24.64</v>
      </c>
      <c r="E14" s="26">
        <v>15.09</v>
      </c>
      <c r="F14" s="26">
        <v>2.78</v>
      </c>
      <c r="G14" s="26">
        <v>15.38</v>
      </c>
      <c r="H14" s="26">
        <v>106</v>
      </c>
      <c r="I14" s="26">
        <v>0.12</v>
      </c>
      <c r="J14" s="26">
        <v>11.07</v>
      </c>
      <c r="K14" s="26">
        <v>0</v>
      </c>
      <c r="L14" s="28">
        <v>0</v>
      </c>
      <c r="M14" s="26">
        <v>29.7</v>
      </c>
      <c r="N14" s="26">
        <v>72.25</v>
      </c>
      <c r="O14" s="26">
        <v>29.68</v>
      </c>
      <c r="P14" s="26">
        <v>1.1499999999999999</v>
      </c>
      <c r="Q14" s="29"/>
      <c r="R14" s="29"/>
      <c r="S14" s="16"/>
      <c r="T14" s="17"/>
    </row>
    <row r="15" spans="1:20">
      <c r="A15" s="30" t="s">
        <v>26</v>
      </c>
      <c r="B15" s="31" t="s">
        <v>27</v>
      </c>
      <c r="C15" s="30">
        <v>180</v>
      </c>
      <c r="D15" s="30">
        <v>14.82</v>
      </c>
      <c r="E15" s="32">
        <v>10.29</v>
      </c>
      <c r="F15" s="32">
        <f>C15*3.3/100</f>
        <v>5.94</v>
      </c>
      <c r="G15" s="32">
        <f>C15*9.2/100</f>
        <v>16.559999999999999</v>
      </c>
      <c r="H15" s="32">
        <f t="shared" ref="H15:H18" si="2">G15*4+F15*9+E15*4</f>
        <v>160.85999999999999</v>
      </c>
      <c r="I15" s="30">
        <f>C15*0.03/100</f>
        <v>5.3999999999999992E-2</v>
      </c>
      <c r="J15" s="32">
        <f>C15*17/100</f>
        <v>30.6</v>
      </c>
      <c r="K15" s="33">
        <v>0</v>
      </c>
      <c r="L15" s="32">
        <f>C15*1/100</f>
        <v>1.8</v>
      </c>
      <c r="M15" s="32">
        <f>C15*58/100</f>
        <v>104.4</v>
      </c>
      <c r="N15" s="32">
        <f>C15*40/100</f>
        <v>72</v>
      </c>
      <c r="O15" s="32">
        <f>C15*20/100</f>
        <v>36</v>
      </c>
      <c r="P15" s="32">
        <f>C15*0.8/100</f>
        <v>1.44</v>
      </c>
      <c r="Q15" s="29"/>
      <c r="R15" s="29"/>
      <c r="S15" s="16"/>
      <c r="T15" s="17"/>
    </row>
    <row r="16" spans="1:20">
      <c r="A16" s="30" t="s">
        <v>28</v>
      </c>
      <c r="B16" s="34" t="s">
        <v>29</v>
      </c>
      <c r="C16" s="30">
        <v>45</v>
      </c>
      <c r="D16" s="30">
        <v>34.76</v>
      </c>
      <c r="E16" s="30">
        <v>29.89</v>
      </c>
      <c r="F16" s="32">
        <f>C16*13.6/80</f>
        <v>7.65</v>
      </c>
      <c r="G16" s="33">
        <v>0</v>
      </c>
      <c r="H16" s="32">
        <f t="shared" si="2"/>
        <v>188.41000000000003</v>
      </c>
      <c r="I16" s="35">
        <f>C16*0.04/100</f>
        <v>1.8000000000000002E-2</v>
      </c>
      <c r="J16" s="35">
        <v>0</v>
      </c>
      <c r="K16" s="35">
        <f>C16*0.02/100</f>
        <v>9.0000000000000011E-3</v>
      </c>
      <c r="L16" s="35">
        <f>C16*0.3/100</f>
        <v>0.13500000000000001</v>
      </c>
      <c r="M16" s="35">
        <f>C16*39/100</f>
        <v>17.55</v>
      </c>
      <c r="N16" s="35">
        <f>C16*143/100</f>
        <v>64.349999999999994</v>
      </c>
      <c r="O16" s="35">
        <f>C16*20/100</f>
        <v>9</v>
      </c>
      <c r="P16" s="35">
        <f>C16*1.8/100</f>
        <v>0.81</v>
      </c>
      <c r="Q16" s="29"/>
      <c r="R16" s="29"/>
      <c r="S16" s="16"/>
      <c r="T16" s="17"/>
    </row>
    <row r="17" spans="1:22">
      <c r="A17" s="30"/>
      <c r="B17" s="34" t="s">
        <v>30</v>
      </c>
      <c r="C17" s="30">
        <v>30</v>
      </c>
      <c r="D17" s="30">
        <v>2.0299999999999998</v>
      </c>
      <c r="E17" s="30">
        <v>3.25</v>
      </c>
      <c r="F17" s="32">
        <f>C17*0.8/100</f>
        <v>0.24</v>
      </c>
      <c r="G17" s="30">
        <f>C17*49.5/100</f>
        <v>14.85</v>
      </c>
      <c r="H17" s="32">
        <f t="shared" si="2"/>
        <v>74.56</v>
      </c>
      <c r="I17" s="32">
        <f>C17*0.11/100</f>
        <v>3.3000000000000002E-2</v>
      </c>
      <c r="J17" s="33">
        <v>0</v>
      </c>
      <c r="K17" s="33">
        <v>0</v>
      </c>
      <c r="L17" s="30">
        <f>C17*1.1/100</f>
        <v>0.33</v>
      </c>
      <c r="M17" s="32">
        <f>C17*20/100</f>
        <v>6</v>
      </c>
      <c r="N17" s="32">
        <f>C17*65/100</f>
        <v>19.5</v>
      </c>
      <c r="O17" s="32">
        <f>C17*49/100</f>
        <v>14.7</v>
      </c>
      <c r="P17" s="30">
        <f>C17*1.1/100</f>
        <v>0.33</v>
      </c>
      <c r="Q17" s="29"/>
      <c r="R17" s="29"/>
      <c r="S17" s="16"/>
      <c r="T17" s="17"/>
    </row>
    <row r="18" spans="1:22">
      <c r="A18" s="30" t="s">
        <v>32</v>
      </c>
      <c r="B18" s="36" t="s">
        <v>33</v>
      </c>
      <c r="C18" s="37">
        <v>200</v>
      </c>
      <c r="D18" s="37">
        <v>4.2300000000000004</v>
      </c>
      <c r="E18" s="35">
        <v>2.9</v>
      </c>
      <c r="F18" s="38">
        <v>0</v>
      </c>
      <c r="G18" s="35">
        <v>15.2</v>
      </c>
      <c r="H18" s="35">
        <f t="shared" si="2"/>
        <v>72.399999999999991</v>
      </c>
      <c r="I18" s="38">
        <v>0</v>
      </c>
      <c r="J18" s="35">
        <v>2.2000000000000002</v>
      </c>
      <c r="K18" s="38">
        <v>0</v>
      </c>
      <c r="L18" s="38">
        <v>0</v>
      </c>
      <c r="M18" s="35">
        <v>16</v>
      </c>
      <c r="N18" s="35">
        <v>8</v>
      </c>
      <c r="O18" s="35">
        <v>6</v>
      </c>
      <c r="P18" s="35">
        <v>0.8</v>
      </c>
      <c r="Q18" s="39"/>
      <c r="R18" s="29"/>
      <c r="S18" s="16"/>
      <c r="T18" s="17"/>
    </row>
    <row r="19" spans="1:22">
      <c r="A19" s="45" t="s">
        <v>34</v>
      </c>
      <c r="B19" s="47"/>
      <c r="C19" s="48">
        <f t="shared" ref="C19:P19" si="3">SUM(C14:C18)</f>
        <v>655</v>
      </c>
      <c r="D19" s="48">
        <f>SUM(D14:D18)</f>
        <v>80.48</v>
      </c>
      <c r="E19" s="48">
        <f t="shared" si="3"/>
        <v>61.419999999999995</v>
      </c>
      <c r="F19" s="48">
        <f t="shared" si="3"/>
        <v>16.61</v>
      </c>
      <c r="G19" s="48">
        <f t="shared" si="3"/>
        <v>61.989999999999995</v>
      </c>
      <c r="H19" s="48">
        <f t="shared" si="3"/>
        <v>602.23</v>
      </c>
      <c r="I19" s="48">
        <f t="shared" si="3"/>
        <v>0.22500000000000001</v>
      </c>
      <c r="J19" s="48">
        <f t="shared" si="3"/>
        <v>43.870000000000005</v>
      </c>
      <c r="K19" s="48">
        <f t="shared" si="3"/>
        <v>9.0000000000000011E-3</v>
      </c>
      <c r="L19" s="48">
        <f t="shared" si="3"/>
        <v>2.2650000000000001</v>
      </c>
      <c r="M19" s="48">
        <f t="shared" si="3"/>
        <v>173.65</v>
      </c>
      <c r="N19" s="48">
        <f t="shared" si="3"/>
        <v>236.1</v>
      </c>
      <c r="O19" s="48">
        <f t="shared" si="3"/>
        <v>95.38000000000001</v>
      </c>
      <c r="P19" s="48">
        <f t="shared" si="3"/>
        <v>4.53</v>
      </c>
      <c r="Q19" s="29"/>
      <c r="R19" s="29"/>
      <c r="S19" s="16"/>
      <c r="T19" s="17"/>
      <c r="V19" s="49"/>
    </row>
    <row r="20" spans="1:22">
      <c r="A20" s="50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2"/>
      <c r="Q20" s="29"/>
      <c r="R20" s="29"/>
      <c r="S20" s="16"/>
      <c r="T20" s="17"/>
    </row>
    <row r="21" spans="1:22" s="17" customFormat="1">
      <c r="A21" s="53" t="s">
        <v>37</v>
      </c>
      <c r="B21" s="53"/>
      <c r="C21" s="54"/>
      <c r="D21" s="54"/>
      <c r="E21" s="55"/>
      <c r="F21" s="56"/>
      <c r="G21" s="55"/>
      <c r="H21" s="55"/>
      <c r="I21" s="55"/>
      <c r="J21" s="55"/>
      <c r="K21" s="55"/>
      <c r="L21" s="55"/>
      <c r="M21" s="56"/>
      <c r="N21" s="55"/>
      <c r="O21" s="56"/>
      <c r="P21" s="55"/>
      <c r="Q21" s="29"/>
      <c r="R21" s="29"/>
      <c r="S21" s="16"/>
    </row>
  </sheetData>
  <mergeCells count="14">
    <mergeCell ref="A12:B12"/>
    <mergeCell ref="A13:P13"/>
    <mergeCell ref="A19:B19"/>
    <mergeCell ref="A20:P20"/>
    <mergeCell ref="A21:B21"/>
    <mergeCell ref="E2:I2"/>
    <mergeCell ref="K2:P2"/>
    <mergeCell ref="A3:A4"/>
    <mergeCell ref="B3:B4"/>
    <mergeCell ref="C3:C4"/>
    <mergeCell ref="E3:G3"/>
    <mergeCell ref="H3:H4"/>
    <mergeCell ref="I3:L3"/>
    <mergeCell ref="M3:P3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2022-09-29T11:02:11Z</dcterms:modified>
</cp:coreProperties>
</file>