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</sheets>
  <calcPr calcId="125725"/>
</workbook>
</file>

<file path=xl/calcChain.xml><?xml version="1.0" encoding="utf-8"?>
<calcChain xmlns="http://schemas.openxmlformats.org/spreadsheetml/2006/main">
  <c r="J20" i="2"/>
  <c r="D20"/>
  <c r="C20"/>
  <c r="H19"/>
  <c r="P18"/>
  <c r="O18"/>
  <c r="N18"/>
  <c r="M18"/>
  <c r="L18"/>
  <c r="I18"/>
  <c r="G18"/>
  <c r="H18" s="1"/>
  <c r="F18"/>
  <c r="E18"/>
  <c r="P17"/>
  <c r="O17"/>
  <c r="N17"/>
  <c r="M17"/>
  <c r="L17"/>
  <c r="K17"/>
  <c r="K20" s="1"/>
  <c r="I17"/>
  <c r="G17"/>
  <c r="H17" s="1"/>
  <c r="F17"/>
  <c r="E17"/>
  <c r="P16"/>
  <c r="P20" s="1"/>
  <c r="O16"/>
  <c r="O20" s="1"/>
  <c r="N16"/>
  <c r="N20" s="1"/>
  <c r="M16"/>
  <c r="M20" s="1"/>
  <c r="L16"/>
  <c r="L20" s="1"/>
  <c r="I16"/>
  <c r="I20" s="1"/>
  <c r="G16"/>
  <c r="G20" s="1"/>
  <c r="F16"/>
  <c r="F20" s="1"/>
  <c r="E16"/>
  <c r="E20" s="1"/>
  <c r="J12"/>
  <c r="D12"/>
  <c r="C12"/>
  <c r="H11"/>
  <c r="P10"/>
  <c r="O10"/>
  <c r="N10"/>
  <c r="M10"/>
  <c r="L10"/>
  <c r="I10"/>
  <c r="G10"/>
  <c r="H10" s="1"/>
  <c r="F10"/>
  <c r="E10"/>
  <c r="P9"/>
  <c r="O9"/>
  <c r="N9"/>
  <c r="M9"/>
  <c r="L9"/>
  <c r="I9"/>
  <c r="G9"/>
  <c r="H9" s="1"/>
  <c r="F9"/>
  <c r="E9"/>
  <c r="P8"/>
  <c r="O8"/>
  <c r="N8"/>
  <c r="M8"/>
  <c r="L8"/>
  <c r="K8"/>
  <c r="K12" s="1"/>
  <c r="I8"/>
  <c r="G8"/>
  <c r="H8" s="1"/>
  <c r="F8"/>
  <c r="E8"/>
  <c r="P7"/>
  <c r="P12" s="1"/>
  <c r="O7"/>
  <c r="O12" s="1"/>
  <c r="N7"/>
  <c r="N12" s="1"/>
  <c r="M7"/>
  <c r="M12" s="1"/>
  <c r="L7"/>
  <c r="L12" s="1"/>
  <c r="I7"/>
  <c r="I12" s="1"/>
  <c r="G7"/>
  <c r="G12" s="1"/>
  <c r="F7"/>
  <c r="F12" s="1"/>
  <c r="E7"/>
  <c r="E12" s="1"/>
  <c r="H7" l="1"/>
  <c r="H12" s="1"/>
  <c r="H16"/>
  <c r="H20" s="1"/>
  <c r="J18" i="1" l="1"/>
  <c r="H17"/>
  <c r="P16"/>
  <c r="O16"/>
  <c r="N16"/>
  <c r="M16"/>
  <c r="L16"/>
  <c r="I16"/>
  <c r="G16"/>
  <c r="H16" s="1"/>
  <c r="F16"/>
  <c r="E16"/>
  <c r="P15"/>
  <c r="O15"/>
  <c r="N15"/>
  <c r="M15"/>
  <c r="L15"/>
  <c r="I15"/>
  <c r="G15"/>
  <c r="H15" s="1"/>
  <c r="F15"/>
  <c r="E15"/>
  <c r="P14"/>
  <c r="O14"/>
  <c r="N14"/>
  <c r="M14"/>
  <c r="L14"/>
  <c r="K14"/>
  <c r="K18" s="1"/>
  <c r="I14"/>
  <c r="G14"/>
  <c r="F14"/>
  <c r="H14" s="1"/>
  <c r="E14"/>
  <c r="P13"/>
  <c r="P18" s="1"/>
  <c r="O13"/>
  <c r="O18" s="1"/>
  <c r="N13"/>
  <c r="N18" s="1"/>
  <c r="M13"/>
  <c r="M18" s="1"/>
  <c r="L13"/>
  <c r="L18" s="1"/>
  <c r="I13"/>
  <c r="I18" s="1"/>
  <c r="G13"/>
  <c r="F13"/>
  <c r="H13" s="1"/>
  <c r="E13"/>
  <c r="H12"/>
  <c r="H18" s="1"/>
  <c r="G12"/>
  <c r="G18" s="1"/>
  <c r="F12"/>
  <c r="F18" s="1"/>
  <c r="E12"/>
  <c r="E18" s="1"/>
  <c r="K10"/>
  <c r="K20" s="1"/>
  <c r="J10"/>
  <c r="J20" s="1"/>
  <c r="H9"/>
  <c r="P8"/>
  <c r="O8"/>
  <c r="N8"/>
  <c r="M8"/>
  <c r="L8"/>
  <c r="I8"/>
  <c r="G8"/>
  <c r="H8" s="1"/>
  <c r="F8"/>
  <c r="E8"/>
  <c r="H7"/>
  <c r="P6"/>
  <c r="P10" s="1"/>
  <c r="P20" s="1"/>
  <c r="O6"/>
  <c r="O10" s="1"/>
  <c r="O20" s="1"/>
  <c r="N6"/>
  <c r="N10" s="1"/>
  <c r="N20" s="1"/>
  <c r="M6"/>
  <c r="M10" s="1"/>
  <c r="M20" s="1"/>
  <c r="L6"/>
  <c r="L10" s="1"/>
  <c r="L20" s="1"/>
  <c r="I6"/>
  <c r="I10" s="1"/>
  <c r="I20" s="1"/>
  <c r="G6"/>
  <c r="G10" s="1"/>
  <c r="G20" s="1"/>
  <c r="F6"/>
  <c r="F10" s="1"/>
  <c r="F20" s="1"/>
  <c r="E6"/>
  <c r="E10" s="1"/>
  <c r="E20" s="1"/>
  <c r="H6" l="1"/>
  <c r="H10" s="1"/>
  <c r="H20" s="1"/>
</calcChain>
</file>

<file path=xl/sharedStrings.xml><?xml version="1.0" encoding="utf-8"?>
<sst xmlns="http://schemas.openxmlformats.org/spreadsheetml/2006/main" count="95" uniqueCount="55">
  <si>
    <t>Меню на "______"__________________2022г.</t>
  </si>
  <si>
    <t>Утверждаю: Директор МБОУ Первомайская СОШ Ладик Е.В._______________</t>
  </si>
  <si>
    <t>Возрастная категория: 7-10 лет.</t>
  </si>
  <si>
    <t>№ рец.</t>
  </si>
  <si>
    <t>Наименование блюда</t>
  </si>
  <si>
    <t>Масса</t>
  </si>
  <si>
    <t>Цена</t>
  </si>
  <si>
    <t>Пищевые вещества (г)</t>
  </si>
  <si>
    <t>Энергет. Ценность</t>
  </si>
  <si>
    <t>Витамины (мг)</t>
  </si>
  <si>
    <t>Минеральные вещества (мг)</t>
  </si>
  <si>
    <t xml:space="preserve"> порций</t>
  </si>
  <si>
    <t>Белки</t>
  </si>
  <si>
    <t>Жиры</t>
  </si>
  <si>
    <t>Углеводы</t>
  </si>
  <si>
    <t>В1</t>
  </si>
  <si>
    <t>С</t>
  </si>
  <si>
    <t>А</t>
  </si>
  <si>
    <t>Е</t>
  </si>
  <si>
    <t>Са</t>
  </si>
  <si>
    <t>Р</t>
  </si>
  <si>
    <t>Мg</t>
  </si>
  <si>
    <t>Fe</t>
  </si>
  <si>
    <t>ЗАВТРАК</t>
  </si>
  <si>
    <t>127/2008г</t>
  </si>
  <si>
    <t>Каша пшённая молочная жидкая</t>
  </si>
  <si>
    <t>Масло сливочное порцией</t>
  </si>
  <si>
    <t>Хлеб пшеничный</t>
  </si>
  <si>
    <t xml:space="preserve"> </t>
  </si>
  <si>
    <t>148/2008г</t>
  </si>
  <si>
    <t>Кофейный напиток с молоком</t>
  </si>
  <si>
    <t>ИТОГО ЗА ЗАВТРАК:</t>
  </si>
  <si>
    <t>ОБЕД</t>
  </si>
  <si>
    <t>41/2008г</t>
  </si>
  <si>
    <t>Щи из свежей капусты с картофелем</t>
  </si>
  <si>
    <t>103/2013г</t>
  </si>
  <si>
    <t>Каша гречневая рассыпчатая</t>
  </si>
  <si>
    <t>181/2013г</t>
  </si>
  <si>
    <t>Шницель из говядины</t>
  </si>
  <si>
    <t>Хлеб ржано-пшеничный</t>
  </si>
  <si>
    <t>146/2008г</t>
  </si>
  <si>
    <t>Чай с лимоном</t>
  </si>
  <si>
    <t>ИТОГО ЗА ОБЕД:</t>
  </si>
  <si>
    <t>ИТОГО ЗА ДЕНЬ:</t>
  </si>
  <si>
    <t>Шеф-повар__________________________________________</t>
  </si>
  <si>
    <t>Возрастная категория: 11 лет и старше.</t>
  </si>
  <si>
    <t>порции</t>
  </si>
  <si>
    <t xml:space="preserve">                                        ОБЕД многодетные, малообеспеченные, ОВЗ</t>
  </si>
  <si>
    <t>Каша гречневая</t>
  </si>
  <si>
    <t xml:space="preserve">                ИТОГО ЗА ОБЕД:</t>
  </si>
  <si>
    <t>ОБЕД платники</t>
  </si>
  <si>
    <t xml:space="preserve">                  ИТОГО ЗА ОБЕД:</t>
  </si>
  <si>
    <t>Шеф-повар__________________________________</t>
  </si>
  <si>
    <t>День: понедельник ( неделя)</t>
  </si>
  <si>
    <t xml:space="preserve">День: понедельник ( неделя) 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</si>
</sst>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0" xfId="0" applyFont="1" applyBorder="1" applyAlignment="1">
      <alignment vertical="top"/>
    </xf>
    <xf numFmtId="0" fontId="0" fillId="0" borderId="0" xfId="0" applyAlignment="1">
      <alignment vertical="top"/>
    </xf>
    <xf numFmtId="0" fontId="2" fillId="0" borderId="0" xfId="0" applyFont="1" applyBorder="1" applyAlignment="1">
      <alignment vertical="top"/>
    </xf>
    <xf numFmtId="0" fontId="2" fillId="0" borderId="0" xfId="0" applyFont="1" applyBorder="1" applyAlignment="1">
      <alignment horizontal="right" vertical="top"/>
    </xf>
    <xf numFmtId="0" fontId="3" fillId="0" borderId="0" xfId="0" applyFont="1" applyBorder="1"/>
    <xf numFmtId="0" fontId="0" fillId="0" borderId="0" xfId="0" applyBorder="1"/>
    <xf numFmtId="0" fontId="2" fillId="0" borderId="0" xfId="0" applyFont="1" applyBorder="1"/>
    <xf numFmtId="0" fontId="2" fillId="0" borderId="0" xfId="0" applyFont="1" applyBorder="1" applyAlignment="1">
      <alignment horizontal="right"/>
    </xf>
    <xf numFmtId="0" fontId="4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5" fillId="0" borderId="7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center" vertical="center" wrapText="1"/>
    </xf>
    <xf numFmtId="2" fontId="5" fillId="0" borderId="6" xfId="0" applyNumberFormat="1" applyFont="1" applyBorder="1" applyAlignment="1">
      <alignment horizontal="center" vertical="center"/>
    </xf>
    <xf numFmtId="2" fontId="5" fillId="2" borderId="6" xfId="0" applyNumberFormat="1" applyFont="1" applyFill="1" applyBorder="1" applyAlignment="1">
      <alignment horizontal="center" vertical="center"/>
    </xf>
    <xf numFmtId="164" fontId="5" fillId="2" borderId="6" xfId="0" applyNumberFormat="1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left" vertical="center"/>
    </xf>
    <xf numFmtId="164" fontId="5" fillId="0" borderId="6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2" fontId="5" fillId="0" borderId="5" xfId="0" applyNumberFormat="1" applyFont="1" applyBorder="1" applyAlignment="1">
      <alignment horizontal="center" vertical="center"/>
    </xf>
    <xf numFmtId="164" fontId="5" fillId="0" borderId="5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2" fontId="6" fillId="0" borderId="6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6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2" fillId="0" borderId="0" xfId="0" applyFont="1" applyBorder="1" applyAlignment="1"/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/>
    </xf>
    <xf numFmtId="0" fontId="5" fillId="0" borderId="6" xfId="0" applyFont="1" applyBorder="1" applyAlignment="1">
      <alignment horizontal="center" wrapText="1"/>
    </xf>
    <xf numFmtId="0" fontId="6" fillId="0" borderId="2" xfId="0" applyFont="1" applyBorder="1" applyAlignment="1">
      <alignment horizontal="center" vertical="center"/>
    </xf>
    <xf numFmtId="0" fontId="6" fillId="0" borderId="4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2" fontId="6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/>
    <xf numFmtId="0" fontId="2" fillId="0" borderId="0" xfId="0" applyFont="1" applyBorder="1" applyAlignment="1">
      <alignment horizontal="left"/>
    </xf>
    <xf numFmtId="0" fontId="4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25"/>
  <sheetViews>
    <sheetView tabSelected="1" workbookViewId="0">
      <selection activeCell="D3" sqref="D3:D4"/>
    </sheetView>
  </sheetViews>
  <sheetFormatPr defaultRowHeight="15"/>
  <cols>
    <col min="1" max="1" width="9.85546875" customWidth="1"/>
    <col min="2" max="2" width="27.85546875" customWidth="1"/>
    <col min="3" max="4" width="6.85546875" customWidth="1"/>
    <col min="5" max="5" width="7.7109375" customWidth="1"/>
    <col min="6" max="6" width="7" customWidth="1"/>
    <col min="8" max="8" width="9.7109375" customWidth="1"/>
    <col min="9" max="9" width="7.42578125" customWidth="1"/>
    <col min="10" max="10" width="6.42578125" customWidth="1"/>
    <col min="11" max="11" width="7.5703125" customWidth="1"/>
    <col min="12" max="12" width="6" customWidth="1"/>
    <col min="13" max="13" width="6.42578125" customWidth="1"/>
    <col min="14" max="14" width="9.5703125" customWidth="1"/>
    <col min="15" max="15" width="7" customWidth="1"/>
    <col min="16" max="16" width="6.42578125" customWidth="1"/>
  </cols>
  <sheetData>
    <row r="1" spans="1:20" ht="47.25" customHeight="1">
      <c r="A1" s="1" t="s">
        <v>0</v>
      </c>
      <c r="B1" s="2"/>
      <c r="C1" s="2"/>
      <c r="D1" s="3"/>
      <c r="E1" s="3"/>
      <c r="F1" s="1" t="s">
        <v>1</v>
      </c>
      <c r="G1" s="3"/>
      <c r="H1" s="4"/>
      <c r="I1" s="4"/>
      <c r="J1" s="4"/>
      <c r="K1" s="2"/>
      <c r="L1" s="3"/>
      <c r="M1" s="3"/>
      <c r="N1" s="3"/>
      <c r="O1" s="3"/>
      <c r="P1" s="3"/>
      <c r="Q1" s="5"/>
      <c r="R1" s="5"/>
      <c r="S1" s="6"/>
    </row>
    <row r="2" spans="1:20" ht="15.75">
      <c r="A2" s="7" t="s">
        <v>2</v>
      </c>
      <c r="B2" s="7"/>
      <c r="C2" s="7"/>
      <c r="D2" s="47" t="s">
        <v>53</v>
      </c>
      <c r="E2" s="47"/>
      <c r="F2" s="47"/>
      <c r="G2" s="47"/>
      <c r="H2" s="47"/>
      <c r="I2" s="8"/>
      <c r="J2" s="8"/>
      <c r="K2" s="48"/>
      <c r="L2" s="48"/>
      <c r="M2" s="48"/>
      <c r="N2" s="48"/>
      <c r="O2" s="48"/>
      <c r="P2" s="48"/>
      <c r="Q2" s="5"/>
      <c r="R2" s="5"/>
      <c r="S2" s="6"/>
    </row>
    <row r="3" spans="1:20">
      <c r="A3" s="49" t="s">
        <v>3</v>
      </c>
      <c r="B3" s="49" t="s">
        <v>4</v>
      </c>
      <c r="C3" s="9" t="s">
        <v>5</v>
      </c>
      <c r="D3" s="51" t="s">
        <v>6</v>
      </c>
      <c r="E3" s="53" t="s">
        <v>7</v>
      </c>
      <c r="F3" s="54"/>
      <c r="G3" s="55"/>
      <c r="H3" s="51" t="s">
        <v>8</v>
      </c>
      <c r="I3" s="53" t="s">
        <v>9</v>
      </c>
      <c r="J3" s="54"/>
      <c r="K3" s="54"/>
      <c r="L3" s="55"/>
      <c r="M3" s="53" t="s">
        <v>10</v>
      </c>
      <c r="N3" s="54"/>
      <c r="O3" s="54"/>
      <c r="P3" s="55"/>
      <c r="Q3" s="5"/>
      <c r="R3" s="5"/>
      <c r="S3" s="6"/>
    </row>
    <row r="4" spans="1:20" ht="25.5" customHeight="1">
      <c r="A4" s="50"/>
      <c r="B4" s="50"/>
      <c r="C4" s="10" t="s">
        <v>11</v>
      </c>
      <c r="D4" s="52"/>
      <c r="E4" s="11" t="s">
        <v>12</v>
      </c>
      <c r="F4" s="11" t="s">
        <v>13</v>
      </c>
      <c r="G4" s="11" t="s">
        <v>14</v>
      </c>
      <c r="H4" s="52"/>
      <c r="I4" s="11" t="s">
        <v>15</v>
      </c>
      <c r="J4" s="11" t="s">
        <v>16</v>
      </c>
      <c r="K4" s="11" t="s">
        <v>17</v>
      </c>
      <c r="L4" s="11" t="s">
        <v>18</v>
      </c>
      <c r="M4" s="11" t="s">
        <v>19</v>
      </c>
      <c r="N4" s="11" t="s">
        <v>20</v>
      </c>
      <c r="O4" s="11" t="s">
        <v>21</v>
      </c>
      <c r="P4" s="11" t="s">
        <v>22</v>
      </c>
      <c r="Q4" s="12"/>
      <c r="R4" s="5"/>
      <c r="S4" s="6"/>
    </row>
    <row r="5" spans="1:20">
      <c r="A5" s="13"/>
      <c r="B5" s="14"/>
      <c r="C5" s="14"/>
      <c r="D5" s="14"/>
      <c r="E5" s="14"/>
      <c r="F5" s="14"/>
      <c r="G5" s="15" t="s">
        <v>23</v>
      </c>
      <c r="H5" s="14"/>
      <c r="I5" s="16"/>
      <c r="J5" s="16"/>
      <c r="K5" s="16"/>
      <c r="L5" s="16"/>
      <c r="M5" s="16"/>
      <c r="N5" s="16"/>
      <c r="O5" s="16"/>
      <c r="P5" s="17"/>
      <c r="Q5" s="12"/>
      <c r="R5" s="5"/>
      <c r="S5" s="6"/>
    </row>
    <row r="6" spans="1:20">
      <c r="A6" s="18" t="s">
        <v>24</v>
      </c>
      <c r="B6" s="19" t="s">
        <v>25</v>
      </c>
      <c r="C6" s="20">
        <v>180</v>
      </c>
      <c r="D6" s="18">
        <v>10.32</v>
      </c>
      <c r="E6" s="21">
        <f>D6*3.5/100</f>
        <v>0.36120000000000002</v>
      </c>
      <c r="F6" s="18">
        <f>D6*4.6/100</f>
        <v>0.47471999999999992</v>
      </c>
      <c r="G6" s="21">
        <f>D6*16.7/100</f>
        <v>1.7234399999999999</v>
      </c>
      <c r="H6" s="18">
        <f>G6*4+F6*9+E6*4</f>
        <v>12.611039999999999</v>
      </c>
      <c r="I6" s="22">
        <f>D6*0.08/100</f>
        <v>8.2559999999999995E-3</v>
      </c>
      <c r="J6" s="23">
        <v>0</v>
      </c>
      <c r="K6" s="23">
        <v>0</v>
      </c>
      <c r="L6" s="24">
        <f>D6*0.8/100</f>
        <v>8.2560000000000008E-2</v>
      </c>
      <c r="M6" s="22">
        <f>D6*14/100</f>
        <v>1.4448000000000001</v>
      </c>
      <c r="N6" s="22">
        <f>D6*56/100</f>
        <v>5.7792000000000003</v>
      </c>
      <c r="O6" s="22">
        <f>D6*21/100</f>
        <v>2.1671999999999998</v>
      </c>
      <c r="P6" s="22">
        <f>D6*0.7/100</f>
        <v>7.2239999999999999E-2</v>
      </c>
      <c r="Q6" s="12"/>
      <c r="R6" s="5"/>
      <c r="S6" s="6"/>
    </row>
    <row r="7" spans="1:20">
      <c r="A7" s="18"/>
      <c r="B7" s="25" t="s">
        <v>26</v>
      </c>
      <c r="C7" s="18">
        <v>15</v>
      </c>
      <c r="D7" s="18">
        <v>8.2200000000000006</v>
      </c>
      <c r="E7" s="21">
        <v>1.5</v>
      </c>
      <c r="F7" s="21">
        <v>0.5</v>
      </c>
      <c r="G7" s="21">
        <v>11</v>
      </c>
      <c r="H7" s="21">
        <f>G7*4+F7*9+E7*4</f>
        <v>54.5</v>
      </c>
      <c r="I7" s="18">
        <v>0.04</v>
      </c>
      <c r="J7" s="21">
        <v>10</v>
      </c>
      <c r="K7" s="26">
        <v>0</v>
      </c>
      <c r="L7" s="21">
        <v>0.4</v>
      </c>
      <c r="M7" s="21">
        <v>8</v>
      </c>
      <c r="N7" s="21">
        <v>28</v>
      </c>
      <c r="O7" s="21">
        <v>42</v>
      </c>
      <c r="P7" s="21">
        <v>0.6</v>
      </c>
      <c r="Q7" s="12"/>
      <c r="R7" s="5"/>
      <c r="S7" s="6"/>
    </row>
    <row r="8" spans="1:20">
      <c r="A8" s="18"/>
      <c r="B8" s="25" t="s">
        <v>27</v>
      </c>
      <c r="C8" s="35">
        <v>40</v>
      </c>
      <c r="D8" s="18">
        <v>2.08</v>
      </c>
      <c r="E8" s="18">
        <f>D8*7.7/100</f>
        <v>0.16016000000000002</v>
      </c>
      <c r="F8" s="21">
        <f>D8*0.8/100</f>
        <v>1.6640000000000002E-2</v>
      </c>
      <c r="G8" s="18">
        <f>D8*49.5/100</f>
        <v>1.0296000000000001</v>
      </c>
      <c r="H8" s="21">
        <f t="shared" ref="H8" si="0">G8*4+F8*9+E8*4</f>
        <v>4.9088000000000003</v>
      </c>
      <c r="I8" s="21">
        <f>D8*0.11/100</f>
        <v>2.2880000000000001E-3</v>
      </c>
      <c r="J8" s="26">
        <v>0</v>
      </c>
      <c r="K8" s="26">
        <v>0</v>
      </c>
      <c r="L8" s="18">
        <f>D8*1.1/100</f>
        <v>2.2880000000000001E-2</v>
      </c>
      <c r="M8" s="21">
        <f>D8*20/100</f>
        <v>0.41600000000000004</v>
      </c>
      <c r="N8" s="21">
        <f>D8*65/100</f>
        <v>1.3520000000000001</v>
      </c>
      <c r="O8" s="21">
        <f>D8*14/100</f>
        <v>0.29120000000000001</v>
      </c>
      <c r="P8" s="18">
        <f>D8*1.1/100</f>
        <v>2.2880000000000001E-2</v>
      </c>
      <c r="Q8" s="12"/>
      <c r="R8" s="5" t="s">
        <v>28</v>
      </c>
      <c r="S8" s="6"/>
    </row>
    <row r="9" spans="1:20">
      <c r="A9" s="27" t="s">
        <v>29</v>
      </c>
      <c r="B9" s="28" t="s">
        <v>30</v>
      </c>
      <c r="C9" s="27">
        <v>200</v>
      </c>
      <c r="D9" s="27">
        <v>8.4600000000000009</v>
      </c>
      <c r="E9" s="29">
        <v>2.7</v>
      </c>
      <c r="F9" s="29">
        <v>2.8</v>
      </c>
      <c r="G9" s="29">
        <v>22.4</v>
      </c>
      <c r="H9" s="29">
        <f>G9*4+F9*9+E9*4</f>
        <v>125.6</v>
      </c>
      <c r="I9" s="29">
        <v>0.22</v>
      </c>
      <c r="J9" s="29">
        <v>1.3</v>
      </c>
      <c r="K9" s="29">
        <v>0.02</v>
      </c>
      <c r="L9" s="30">
        <v>0</v>
      </c>
      <c r="M9" s="27">
        <v>125.78</v>
      </c>
      <c r="N9" s="29">
        <v>90</v>
      </c>
      <c r="O9" s="29">
        <v>14</v>
      </c>
      <c r="P9" s="29">
        <v>0.13</v>
      </c>
      <c r="Q9" s="12"/>
      <c r="R9" s="5"/>
      <c r="S9" s="6"/>
    </row>
    <row r="10" spans="1:20">
      <c r="A10" s="56" t="s">
        <v>31</v>
      </c>
      <c r="B10" s="57"/>
      <c r="C10" s="31"/>
      <c r="D10" s="32"/>
      <c r="E10" s="32">
        <f t="shared" ref="E10:P10" si="1">SUM(E6:E9)</f>
        <v>4.7213600000000007</v>
      </c>
      <c r="F10" s="32">
        <f t="shared" si="1"/>
        <v>3.7913599999999996</v>
      </c>
      <c r="G10" s="33">
        <f t="shared" si="1"/>
        <v>36.153039999999997</v>
      </c>
      <c r="H10" s="33">
        <f t="shared" si="1"/>
        <v>197.61984000000001</v>
      </c>
      <c r="I10" s="33">
        <f t="shared" si="1"/>
        <v>0.27054400000000001</v>
      </c>
      <c r="J10" s="33">
        <f t="shared" si="1"/>
        <v>11.3</v>
      </c>
      <c r="K10" s="32">
        <f t="shared" si="1"/>
        <v>0.02</v>
      </c>
      <c r="L10" s="32">
        <f t="shared" si="1"/>
        <v>0.50544</v>
      </c>
      <c r="M10" s="32">
        <f t="shared" si="1"/>
        <v>135.64080000000001</v>
      </c>
      <c r="N10" s="33">
        <f t="shared" si="1"/>
        <v>125.13120000000001</v>
      </c>
      <c r="O10" s="33">
        <f t="shared" si="1"/>
        <v>58.458400000000005</v>
      </c>
      <c r="P10" s="32">
        <f t="shared" si="1"/>
        <v>0.82511999999999996</v>
      </c>
      <c r="Q10" s="34"/>
      <c r="R10" s="5"/>
      <c r="S10" s="6"/>
    </row>
    <row r="11" spans="1:20">
      <c r="A11" s="56" t="s">
        <v>32</v>
      </c>
      <c r="B11" s="58"/>
      <c r="C11" s="58"/>
      <c r="D11" s="58"/>
      <c r="E11" s="58"/>
      <c r="F11" s="58"/>
      <c r="G11" s="58"/>
      <c r="H11" s="58"/>
      <c r="I11" s="58"/>
      <c r="J11" s="58"/>
      <c r="K11" s="58"/>
      <c r="L11" s="58"/>
      <c r="M11" s="58"/>
      <c r="N11" s="58"/>
      <c r="O11" s="58"/>
      <c r="P11" s="57"/>
      <c r="Q11" s="12"/>
      <c r="R11" s="5"/>
      <c r="S11" s="6"/>
    </row>
    <row r="12" spans="1:20" ht="25.5">
      <c r="A12" s="18" t="s">
        <v>33</v>
      </c>
      <c r="B12" s="19" t="s">
        <v>34</v>
      </c>
      <c r="C12" s="20">
        <v>200</v>
      </c>
      <c r="D12" s="18">
        <v>6.02</v>
      </c>
      <c r="E12" s="21">
        <f>2/250*D12</f>
        <v>4.8159999999999994E-2</v>
      </c>
      <c r="F12" s="21">
        <f>4.3/250*D12</f>
        <v>0.103544</v>
      </c>
      <c r="G12" s="21">
        <f>10/250*D12</f>
        <v>0.24079999999999999</v>
      </c>
      <c r="H12" s="21">
        <f>88/250*D12</f>
        <v>2.1190399999999996</v>
      </c>
      <c r="I12" s="18">
        <v>0.06</v>
      </c>
      <c r="J12" s="21">
        <v>15.78</v>
      </c>
      <c r="K12" s="26">
        <v>0</v>
      </c>
      <c r="L12" s="21">
        <v>0.8</v>
      </c>
      <c r="M12" s="21">
        <v>65</v>
      </c>
      <c r="N12" s="21">
        <v>185</v>
      </c>
      <c r="O12" s="21">
        <v>25</v>
      </c>
      <c r="P12" s="21">
        <v>0.83</v>
      </c>
      <c r="Q12" s="12"/>
      <c r="R12" s="5"/>
      <c r="S12" s="6"/>
    </row>
    <row r="13" spans="1:20">
      <c r="A13" s="18" t="s">
        <v>35</v>
      </c>
      <c r="B13" s="25" t="s">
        <v>36</v>
      </c>
      <c r="C13" s="18">
        <v>180</v>
      </c>
      <c r="D13" s="18">
        <v>14.11</v>
      </c>
      <c r="E13" s="21">
        <f>D13*5.9/100</f>
        <v>0.83248999999999995</v>
      </c>
      <c r="F13" s="21">
        <f>D13*3.4/100</f>
        <v>0.47973999999999994</v>
      </c>
      <c r="G13" s="21">
        <f>D13*31.6/100</f>
        <v>4.4587599999999998</v>
      </c>
      <c r="H13" s="21">
        <f t="shared" ref="H13:H17" si="2">G13*4+F13*9+E13*4</f>
        <v>25.482659999999999</v>
      </c>
      <c r="I13" s="18">
        <f>D13*0.08/100</f>
        <v>1.1287999999999999E-2</v>
      </c>
      <c r="J13" s="26">
        <v>0</v>
      </c>
      <c r="K13" s="26">
        <v>0</v>
      </c>
      <c r="L13" s="18">
        <f>D13*0.9/100</f>
        <v>0.12698999999999999</v>
      </c>
      <c r="M13" s="21">
        <f>D13*12/100</f>
        <v>1.6932</v>
      </c>
      <c r="N13" s="21">
        <f>D13*72/100</f>
        <v>10.1592</v>
      </c>
      <c r="O13" s="21">
        <f>D13*49/100</f>
        <v>6.9138999999999999</v>
      </c>
      <c r="P13" s="18">
        <f>D13*1.6/100</f>
        <v>0.22576000000000002</v>
      </c>
      <c r="Q13" s="12"/>
      <c r="R13" s="5"/>
      <c r="S13" s="6"/>
    </row>
    <row r="14" spans="1:20">
      <c r="A14" s="18" t="s">
        <v>37</v>
      </c>
      <c r="B14" s="25" t="s">
        <v>38</v>
      </c>
      <c r="C14" s="18">
        <v>90</v>
      </c>
      <c r="D14" s="18">
        <v>26.42</v>
      </c>
      <c r="E14" s="21">
        <f>D14*17.5/100</f>
        <v>4.6234999999999999</v>
      </c>
      <c r="F14" s="18">
        <f>D14*24.9/100</f>
        <v>6.5785800000000005</v>
      </c>
      <c r="G14" s="21">
        <f>D14*9/100</f>
        <v>2.3778000000000001</v>
      </c>
      <c r="H14" s="18">
        <f>G14*4+F14*9+E14*4</f>
        <v>87.212420000000009</v>
      </c>
      <c r="I14" s="22">
        <f>D14*0.07/100</f>
        <v>1.8494000000000003E-2</v>
      </c>
      <c r="J14" s="23">
        <v>0</v>
      </c>
      <c r="K14" s="22">
        <f>D14*0.01/100</f>
        <v>2.6420000000000003E-3</v>
      </c>
      <c r="L14" s="22">
        <f>D14*1.1/100</f>
        <v>0.29062000000000004</v>
      </c>
      <c r="M14" s="22">
        <f>D14*18/100</f>
        <v>4.7556000000000003</v>
      </c>
      <c r="N14" s="22">
        <f>D14*151/100</f>
        <v>39.894199999999998</v>
      </c>
      <c r="O14" s="22">
        <f>D14*28/100</f>
        <v>7.3975999999999997</v>
      </c>
      <c r="P14" s="22">
        <f>D14*1.6/100</f>
        <v>0.42272000000000004</v>
      </c>
      <c r="Q14" s="12"/>
      <c r="R14" s="5"/>
      <c r="S14" s="6"/>
    </row>
    <row r="15" spans="1:20">
      <c r="A15" s="18"/>
      <c r="B15" s="25" t="s">
        <v>27</v>
      </c>
      <c r="C15" s="35">
        <v>40</v>
      </c>
      <c r="D15" s="18">
        <v>2.08</v>
      </c>
      <c r="E15" s="18">
        <f>D15*7.7/100</f>
        <v>0.16016000000000002</v>
      </c>
      <c r="F15" s="21">
        <f>D15*0.8/100</f>
        <v>1.6640000000000002E-2</v>
      </c>
      <c r="G15" s="18">
        <f>D15*49.5/100</f>
        <v>1.0296000000000001</v>
      </c>
      <c r="H15" s="21">
        <f t="shared" si="2"/>
        <v>4.9088000000000003</v>
      </c>
      <c r="I15" s="21">
        <f>D15*0.11/100</f>
        <v>2.2880000000000001E-3</v>
      </c>
      <c r="J15" s="26">
        <v>0</v>
      </c>
      <c r="K15" s="26">
        <v>0</v>
      </c>
      <c r="L15" s="18">
        <f>D15*1.1/100</f>
        <v>2.2880000000000001E-2</v>
      </c>
      <c r="M15" s="21">
        <f>D15*20/100</f>
        <v>0.41600000000000004</v>
      </c>
      <c r="N15" s="21">
        <f>D15*65/100</f>
        <v>1.3520000000000001</v>
      </c>
      <c r="O15" s="21">
        <f>D15*49/100</f>
        <v>1.0192000000000001</v>
      </c>
      <c r="P15" s="18">
        <f>D15*1.1/100</f>
        <v>2.2880000000000001E-2</v>
      </c>
      <c r="Q15" s="12"/>
      <c r="R15" s="5"/>
      <c r="S15" s="6"/>
    </row>
    <row r="16" spans="1:20">
      <c r="A16" s="18"/>
      <c r="B16" s="25" t="s">
        <v>39</v>
      </c>
      <c r="C16" s="18">
        <v>40</v>
      </c>
      <c r="D16" s="18">
        <v>2.12</v>
      </c>
      <c r="E16" s="18">
        <f>D16*7.7/100</f>
        <v>0.16324000000000002</v>
      </c>
      <c r="F16" s="21">
        <f>D16*0.8/100</f>
        <v>1.6960000000000003E-2</v>
      </c>
      <c r="G16" s="18">
        <f>D16*49.5/100</f>
        <v>1.0494000000000001</v>
      </c>
      <c r="H16" s="21">
        <f t="shared" si="2"/>
        <v>5.0032000000000005</v>
      </c>
      <c r="I16" s="21">
        <f>D16*0.11/100</f>
        <v>2.3320000000000003E-3</v>
      </c>
      <c r="J16" s="26">
        <v>0</v>
      </c>
      <c r="K16" s="26">
        <v>0</v>
      </c>
      <c r="L16" s="18">
        <f>D16*1.1/100</f>
        <v>2.3320000000000004E-2</v>
      </c>
      <c r="M16" s="21">
        <f>D16*20/100</f>
        <v>0.42400000000000004</v>
      </c>
      <c r="N16" s="21">
        <f>D16*65/100</f>
        <v>1.3780000000000001</v>
      </c>
      <c r="O16" s="21">
        <f>D16*14/100</f>
        <v>0.29680000000000001</v>
      </c>
      <c r="P16" s="18">
        <f>D16*1.1/100</f>
        <v>2.3320000000000004E-2</v>
      </c>
      <c r="Q16" s="12"/>
      <c r="R16" s="12"/>
      <c r="S16" s="5"/>
      <c r="T16" s="6"/>
    </row>
    <row r="17" spans="1:19">
      <c r="A17" s="18" t="s">
        <v>40</v>
      </c>
      <c r="B17" s="25" t="s">
        <v>41</v>
      </c>
      <c r="C17" s="18">
        <v>200</v>
      </c>
      <c r="D17" s="18">
        <v>3.25</v>
      </c>
      <c r="E17" s="21">
        <v>0.3</v>
      </c>
      <c r="F17" s="26">
        <v>0</v>
      </c>
      <c r="G17" s="21">
        <v>15.2</v>
      </c>
      <c r="H17" s="21">
        <f t="shared" si="2"/>
        <v>62</v>
      </c>
      <c r="I17" s="26">
        <v>0</v>
      </c>
      <c r="J17" s="21">
        <v>2.2000000000000002</v>
      </c>
      <c r="K17" s="26">
        <v>0</v>
      </c>
      <c r="L17" s="26">
        <v>0</v>
      </c>
      <c r="M17" s="21">
        <v>16</v>
      </c>
      <c r="N17" s="21">
        <v>8</v>
      </c>
      <c r="O17" s="21">
        <v>6</v>
      </c>
      <c r="P17" s="21">
        <v>0.8</v>
      </c>
      <c r="Q17" s="12"/>
      <c r="R17" s="5"/>
      <c r="S17" s="6"/>
    </row>
    <row r="18" spans="1:19">
      <c r="A18" s="56" t="s">
        <v>42</v>
      </c>
      <c r="B18" s="57"/>
      <c r="C18" s="31"/>
      <c r="D18" s="32"/>
      <c r="E18" s="33">
        <f t="shared" ref="E18:P18" si="3">SUM(E12:E17)</f>
        <v>6.1275500000000003</v>
      </c>
      <c r="F18" s="33">
        <f t="shared" si="3"/>
        <v>7.1954640000000003</v>
      </c>
      <c r="G18" s="33">
        <f t="shared" si="3"/>
        <v>24.356360000000002</v>
      </c>
      <c r="H18" s="33">
        <f t="shared" si="3"/>
        <v>186.72612000000001</v>
      </c>
      <c r="I18" s="33">
        <f t="shared" si="3"/>
        <v>9.4402E-2</v>
      </c>
      <c r="J18" s="33">
        <f t="shared" si="3"/>
        <v>17.98</v>
      </c>
      <c r="K18" s="33">
        <f t="shared" si="3"/>
        <v>2.6420000000000003E-3</v>
      </c>
      <c r="L18" s="33">
        <f t="shared" si="3"/>
        <v>1.2638100000000001</v>
      </c>
      <c r="M18" s="33">
        <f t="shared" si="3"/>
        <v>88.288800000000009</v>
      </c>
      <c r="N18" s="33">
        <f t="shared" si="3"/>
        <v>245.78340000000003</v>
      </c>
      <c r="O18" s="33">
        <f t="shared" si="3"/>
        <v>46.627499999999991</v>
      </c>
      <c r="P18" s="33">
        <f t="shared" si="3"/>
        <v>2.3246799999999999</v>
      </c>
      <c r="Q18" s="12"/>
      <c r="R18" s="5"/>
      <c r="S18" s="6"/>
    </row>
    <row r="19" spans="1:19">
      <c r="A19" s="59"/>
      <c r="B19" s="60"/>
      <c r="C19" s="60"/>
      <c r="D19" s="60"/>
      <c r="E19" s="60"/>
      <c r="F19" s="60"/>
      <c r="G19" s="60"/>
      <c r="H19" s="60"/>
      <c r="I19" s="60"/>
      <c r="J19" s="60"/>
      <c r="K19" s="60"/>
      <c r="L19" s="60"/>
      <c r="M19" s="60"/>
      <c r="N19" s="60"/>
      <c r="O19" s="60"/>
      <c r="P19" s="61"/>
      <c r="Q19" s="12"/>
      <c r="R19" s="5"/>
      <c r="S19" s="6"/>
    </row>
    <row r="20" spans="1:19">
      <c r="A20" s="56" t="s">
        <v>43</v>
      </c>
      <c r="B20" s="57"/>
      <c r="C20" s="31"/>
      <c r="D20" s="32">
        <v>83.08</v>
      </c>
      <c r="E20" s="33">
        <f t="shared" ref="E20:P20" si="4">E10+E18</f>
        <v>10.84891</v>
      </c>
      <c r="F20" s="33">
        <f t="shared" si="4"/>
        <v>10.986824</v>
      </c>
      <c r="G20" s="33">
        <f t="shared" si="4"/>
        <v>60.509399999999999</v>
      </c>
      <c r="H20" s="33">
        <f t="shared" si="4"/>
        <v>384.34595999999999</v>
      </c>
      <c r="I20" s="33">
        <f t="shared" si="4"/>
        <v>0.36494599999999999</v>
      </c>
      <c r="J20" s="33">
        <f t="shared" si="4"/>
        <v>29.28</v>
      </c>
      <c r="K20" s="33">
        <f t="shared" si="4"/>
        <v>2.2642000000000002E-2</v>
      </c>
      <c r="L20" s="33">
        <f t="shared" si="4"/>
        <v>1.76925</v>
      </c>
      <c r="M20" s="32">
        <f t="shared" si="4"/>
        <v>223.92960000000002</v>
      </c>
      <c r="N20" s="33">
        <f t="shared" si="4"/>
        <v>370.91460000000006</v>
      </c>
      <c r="O20" s="33">
        <f t="shared" si="4"/>
        <v>105.0859</v>
      </c>
      <c r="P20" s="32">
        <f t="shared" si="4"/>
        <v>3.1497999999999999</v>
      </c>
      <c r="Q20" s="12"/>
      <c r="R20" s="5"/>
      <c r="S20" s="6"/>
    </row>
    <row r="21" spans="1:19">
      <c r="A21" s="12"/>
      <c r="B21" s="36"/>
      <c r="C21" s="36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5"/>
      <c r="S21" s="6"/>
    </row>
    <row r="22" spans="1:19">
      <c r="D22" s="12"/>
      <c r="E22" s="12" t="s">
        <v>44</v>
      </c>
      <c r="F22" s="36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5"/>
      <c r="S22" s="6"/>
    </row>
    <row r="23" spans="1:19">
      <c r="A23" s="12"/>
      <c r="B23" s="36"/>
      <c r="C23" s="36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5"/>
      <c r="S23" s="6"/>
    </row>
    <row r="24" spans="1:19">
      <c r="A24" s="12"/>
      <c r="B24" s="36"/>
      <c r="C24" s="36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5"/>
      <c r="S24" s="6"/>
    </row>
    <row r="25" spans="1:19">
      <c r="A25" s="12"/>
      <c r="B25" s="36"/>
      <c r="C25" s="36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5"/>
      <c r="S25" s="6"/>
    </row>
  </sheetData>
  <mergeCells count="14">
    <mergeCell ref="A10:B10"/>
    <mergeCell ref="A11:P11"/>
    <mergeCell ref="A18:B18"/>
    <mergeCell ref="A19:P19"/>
    <mergeCell ref="A20:B20"/>
    <mergeCell ref="D2:H2"/>
    <mergeCell ref="K2:P2"/>
    <mergeCell ref="A3:A4"/>
    <mergeCell ref="B3:B4"/>
    <mergeCell ref="D3:D4"/>
    <mergeCell ref="E3:G3"/>
    <mergeCell ref="H3:H4"/>
    <mergeCell ref="I3:L3"/>
    <mergeCell ref="M3:P3"/>
  </mergeCells>
  <pageMargins left="0.25" right="0.25" top="0.75" bottom="0.75" header="0.3" footer="0.3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T24"/>
  <sheetViews>
    <sheetView workbookViewId="0">
      <selection activeCell="G6" sqref="G6"/>
    </sheetView>
  </sheetViews>
  <sheetFormatPr defaultRowHeight="15"/>
  <cols>
    <col min="1" max="1" width="9.85546875" customWidth="1"/>
    <col min="2" max="2" width="26.42578125" customWidth="1"/>
    <col min="3" max="3" width="7" customWidth="1"/>
    <col min="4" max="4" width="8" customWidth="1"/>
    <col min="5" max="5" width="7.7109375" customWidth="1"/>
    <col min="6" max="6" width="7" customWidth="1"/>
    <col min="8" max="8" width="8.85546875" customWidth="1"/>
    <col min="9" max="9" width="7.42578125" customWidth="1"/>
    <col min="10" max="10" width="6.42578125" customWidth="1"/>
    <col min="11" max="13" width="7" customWidth="1"/>
    <col min="14" max="14" width="8.42578125" customWidth="1"/>
    <col min="15" max="15" width="7" customWidth="1"/>
    <col min="16" max="16" width="6.42578125" customWidth="1"/>
    <col min="17" max="17" width="0.140625" customWidth="1"/>
    <col min="18" max="19" width="9.140625" hidden="1" customWidth="1"/>
  </cols>
  <sheetData>
    <row r="1" spans="1:20" ht="47.25" customHeight="1">
      <c r="A1" s="1" t="s">
        <v>0</v>
      </c>
      <c r="B1" s="2"/>
      <c r="C1" s="2"/>
      <c r="D1" s="2"/>
      <c r="E1" s="1" t="s">
        <v>1</v>
      </c>
      <c r="F1" s="3"/>
      <c r="H1" s="3"/>
      <c r="I1" s="4"/>
      <c r="J1" s="4"/>
      <c r="K1" s="4"/>
      <c r="L1" s="2"/>
      <c r="M1" s="3"/>
      <c r="N1" s="3"/>
      <c r="O1" s="3"/>
      <c r="P1" s="3"/>
      <c r="Q1" s="3"/>
      <c r="R1" s="5"/>
      <c r="S1" s="5"/>
      <c r="T1" s="6"/>
    </row>
    <row r="2" spans="1:20" ht="15.75">
      <c r="A2" s="7" t="s">
        <v>45</v>
      </c>
      <c r="B2" s="7"/>
      <c r="C2" s="7"/>
      <c r="D2" s="37"/>
      <c r="E2" s="47" t="s">
        <v>54</v>
      </c>
      <c r="F2" s="47"/>
      <c r="G2" s="47"/>
      <c r="H2" s="47"/>
      <c r="I2" s="47"/>
      <c r="J2" s="8"/>
      <c r="K2" s="48"/>
      <c r="L2" s="48"/>
      <c r="M2" s="48"/>
      <c r="N2" s="48"/>
      <c r="O2" s="48"/>
      <c r="P2" s="48"/>
      <c r="Q2" s="5"/>
      <c r="R2" s="5"/>
      <c r="S2" s="5"/>
      <c r="T2" s="6"/>
    </row>
    <row r="3" spans="1:20" ht="15" customHeight="1">
      <c r="A3" s="49" t="s">
        <v>3</v>
      </c>
      <c r="B3" s="49" t="s">
        <v>4</v>
      </c>
      <c r="C3" s="9" t="s">
        <v>5</v>
      </c>
      <c r="D3" s="51" t="s">
        <v>6</v>
      </c>
      <c r="E3" s="53" t="s">
        <v>7</v>
      </c>
      <c r="F3" s="54"/>
      <c r="G3" s="55"/>
      <c r="H3" s="51" t="s">
        <v>8</v>
      </c>
      <c r="I3" s="53" t="s">
        <v>9</v>
      </c>
      <c r="J3" s="54"/>
      <c r="K3" s="54"/>
      <c r="L3" s="55"/>
      <c r="M3" s="53" t="s">
        <v>10</v>
      </c>
      <c r="N3" s="54"/>
      <c r="O3" s="54"/>
      <c r="P3" s="55"/>
      <c r="Q3" s="5"/>
      <c r="R3" s="5"/>
      <c r="S3" s="5"/>
      <c r="T3" s="6"/>
    </row>
    <row r="4" spans="1:20">
      <c r="A4" s="50"/>
      <c r="B4" s="50"/>
      <c r="C4" s="10" t="s">
        <v>46</v>
      </c>
      <c r="D4" s="52"/>
      <c r="E4" s="11" t="s">
        <v>12</v>
      </c>
      <c r="F4" s="11" t="s">
        <v>13</v>
      </c>
      <c r="G4" s="11" t="s">
        <v>14</v>
      </c>
      <c r="H4" s="52"/>
      <c r="I4" s="11" t="s">
        <v>15</v>
      </c>
      <c r="J4" s="11" t="s">
        <v>16</v>
      </c>
      <c r="K4" s="11" t="s">
        <v>17</v>
      </c>
      <c r="L4" s="11" t="s">
        <v>18</v>
      </c>
      <c r="M4" s="11" t="s">
        <v>19</v>
      </c>
      <c r="N4" s="11" t="s">
        <v>20</v>
      </c>
      <c r="O4" s="11" t="s">
        <v>21</v>
      </c>
      <c r="P4" s="11" t="s">
        <v>22</v>
      </c>
      <c r="Q4" s="12"/>
      <c r="R4" s="12"/>
      <c r="S4" s="5"/>
      <c r="T4" s="6"/>
    </row>
    <row r="5" spans="1:20">
      <c r="A5" s="38"/>
      <c r="B5" s="16"/>
      <c r="C5" s="16"/>
      <c r="D5" s="62" t="s">
        <v>47</v>
      </c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4"/>
      <c r="T5" s="6"/>
    </row>
    <row r="6" spans="1:20" ht="26.25" customHeight="1">
      <c r="A6" s="18" t="s">
        <v>33</v>
      </c>
      <c r="B6" s="19" t="s">
        <v>34</v>
      </c>
      <c r="C6" s="39">
        <v>250</v>
      </c>
      <c r="D6" s="40">
        <v>7.52</v>
      </c>
      <c r="E6" s="41">
        <v>2.4</v>
      </c>
      <c r="F6" s="41">
        <v>4.3</v>
      </c>
      <c r="G6" s="42">
        <v>10</v>
      </c>
      <c r="H6" s="41">
        <v>88</v>
      </c>
      <c r="I6" s="41">
        <v>0.02</v>
      </c>
      <c r="J6" s="41">
        <v>6.3</v>
      </c>
      <c r="K6" s="41">
        <v>0</v>
      </c>
      <c r="L6" s="41">
        <v>0.3</v>
      </c>
      <c r="M6" s="41">
        <v>26.1</v>
      </c>
      <c r="N6" s="41">
        <v>84.4</v>
      </c>
      <c r="O6" s="41">
        <v>10</v>
      </c>
      <c r="P6" s="41">
        <v>0.3</v>
      </c>
      <c r="Q6" s="12"/>
      <c r="R6" s="12"/>
      <c r="S6" s="5"/>
      <c r="T6" s="6"/>
    </row>
    <row r="7" spans="1:20">
      <c r="A7" s="18" t="s">
        <v>35</v>
      </c>
      <c r="B7" s="25" t="s">
        <v>48</v>
      </c>
      <c r="C7" s="18">
        <v>200</v>
      </c>
      <c r="D7" s="18">
        <v>15.9</v>
      </c>
      <c r="E7" s="29">
        <f>D7*5.9/100</f>
        <v>0.93810000000000004</v>
      </c>
      <c r="F7" s="29">
        <f>D7*3.4/100</f>
        <v>0.54059999999999997</v>
      </c>
      <c r="G7" s="29">
        <f>D7*31.6/100</f>
        <v>5.0244000000000009</v>
      </c>
      <c r="H7" s="29">
        <f t="shared" ref="H7:H11" si="0">G7*4+F7*9+E7*4</f>
        <v>28.715400000000002</v>
      </c>
      <c r="I7" s="27">
        <f>D7*0.08/100</f>
        <v>1.272E-2</v>
      </c>
      <c r="J7" s="30">
        <v>0</v>
      </c>
      <c r="K7" s="30">
        <v>0</v>
      </c>
      <c r="L7" s="29">
        <f>D7*0.9/100</f>
        <v>0.1431</v>
      </c>
      <c r="M7" s="29">
        <f>D7*12/100</f>
        <v>1.9080000000000001</v>
      </c>
      <c r="N7" s="29">
        <f>D7*72/100</f>
        <v>11.448</v>
      </c>
      <c r="O7" s="29">
        <f>D7*49/100</f>
        <v>7.7910000000000004</v>
      </c>
      <c r="P7" s="29">
        <f>D7*1.6/100</f>
        <v>0.25440000000000002</v>
      </c>
      <c r="Q7" s="12"/>
      <c r="R7" s="12"/>
      <c r="S7" s="5"/>
      <c r="T7" s="6"/>
    </row>
    <row r="8" spans="1:20">
      <c r="A8" s="18" t="s">
        <v>37</v>
      </c>
      <c r="B8" s="25" t="s">
        <v>38</v>
      </c>
      <c r="C8" s="18">
        <v>100</v>
      </c>
      <c r="D8" s="18">
        <v>34.28</v>
      </c>
      <c r="E8" s="21">
        <f>D8*17.5/100</f>
        <v>5.9989999999999997</v>
      </c>
      <c r="F8" s="21">
        <f>D8*24.9/100</f>
        <v>8.5357199999999995</v>
      </c>
      <c r="G8" s="21">
        <f>D8*9/100</f>
        <v>3.0851999999999999</v>
      </c>
      <c r="H8" s="21">
        <f t="shared" si="0"/>
        <v>113.15827999999999</v>
      </c>
      <c r="I8" s="22">
        <f>D8*0.07/100</f>
        <v>2.3996000000000003E-2</v>
      </c>
      <c r="J8" s="23">
        <v>0</v>
      </c>
      <c r="K8" s="22">
        <f>D8*0.01/100</f>
        <v>3.4280000000000001E-3</v>
      </c>
      <c r="L8" s="22">
        <f>D8*1.1/100</f>
        <v>0.37708000000000008</v>
      </c>
      <c r="M8" s="22">
        <f>D8*18/100</f>
        <v>6.1703999999999999</v>
      </c>
      <c r="N8" s="22">
        <f>D8*151/100</f>
        <v>51.762799999999999</v>
      </c>
      <c r="O8" s="22">
        <f>D8*28/100</f>
        <v>9.5983999999999998</v>
      </c>
      <c r="P8" s="22">
        <f>D8*1.6/100</f>
        <v>0.54848000000000008</v>
      </c>
      <c r="Q8" s="12"/>
      <c r="R8" s="12"/>
      <c r="S8" s="5"/>
      <c r="T8" s="6"/>
    </row>
    <row r="9" spans="1:20">
      <c r="A9" s="18"/>
      <c r="B9" s="25" t="s">
        <v>27</v>
      </c>
      <c r="C9" s="18">
        <v>50</v>
      </c>
      <c r="D9" s="18">
        <v>2.6</v>
      </c>
      <c r="E9" s="18">
        <f>D9*7.7/100</f>
        <v>0.20019999999999999</v>
      </c>
      <c r="F9" s="21">
        <f>D9*0.8/100</f>
        <v>2.0799999999999999E-2</v>
      </c>
      <c r="G9" s="18">
        <f>D9*49.5/100</f>
        <v>1.2870000000000001</v>
      </c>
      <c r="H9" s="21">
        <f t="shared" si="0"/>
        <v>6.1360000000000001</v>
      </c>
      <c r="I9" s="21">
        <f>D9*0.11/100</f>
        <v>2.8600000000000001E-3</v>
      </c>
      <c r="J9" s="26">
        <v>0</v>
      </c>
      <c r="K9" s="26">
        <v>0</v>
      </c>
      <c r="L9" s="18">
        <f>D9*1.1/100</f>
        <v>2.8600000000000004E-2</v>
      </c>
      <c r="M9" s="21">
        <f>D9*20/100</f>
        <v>0.52</v>
      </c>
      <c r="N9" s="21">
        <f>D9*65/100</f>
        <v>1.69</v>
      </c>
      <c r="O9" s="21">
        <f>D9*14/100</f>
        <v>0.36399999999999999</v>
      </c>
      <c r="P9" s="18">
        <f>D9*1.1/100</f>
        <v>2.8600000000000004E-2</v>
      </c>
      <c r="Q9" s="12"/>
      <c r="R9" s="12"/>
      <c r="S9" s="5"/>
      <c r="T9" s="6"/>
    </row>
    <row r="10" spans="1:20">
      <c r="A10" s="18"/>
      <c r="B10" s="25" t="s">
        <v>39</v>
      </c>
      <c r="C10" s="18">
        <v>65</v>
      </c>
      <c r="D10" s="18">
        <v>3.45</v>
      </c>
      <c r="E10" s="18">
        <f>D10*7.7/100</f>
        <v>0.26565</v>
      </c>
      <c r="F10" s="21">
        <f>D10*0.8/100</f>
        <v>2.7600000000000003E-2</v>
      </c>
      <c r="G10" s="18">
        <f>D10*49.5/100</f>
        <v>1.7077500000000001</v>
      </c>
      <c r="H10" s="21">
        <f t="shared" si="0"/>
        <v>8.1420000000000012</v>
      </c>
      <c r="I10" s="21">
        <f>D10*0.11/100</f>
        <v>3.7950000000000002E-3</v>
      </c>
      <c r="J10" s="26">
        <v>0</v>
      </c>
      <c r="K10" s="26">
        <v>0</v>
      </c>
      <c r="L10" s="18">
        <f>D10*1.1/100</f>
        <v>3.7950000000000005E-2</v>
      </c>
      <c r="M10" s="21">
        <f>D10*20/100</f>
        <v>0.69</v>
      </c>
      <c r="N10" s="21">
        <f>D10*65/100</f>
        <v>2.2425000000000002</v>
      </c>
      <c r="O10" s="21">
        <f>D10*14/100</f>
        <v>0.48300000000000004</v>
      </c>
      <c r="P10" s="18">
        <f>D10*1.1/100</f>
        <v>3.7950000000000005E-2</v>
      </c>
      <c r="Q10" s="12"/>
      <c r="R10" s="12"/>
      <c r="S10" s="5"/>
      <c r="T10" s="6"/>
    </row>
    <row r="11" spans="1:20">
      <c r="A11" s="18" t="s">
        <v>40</v>
      </c>
      <c r="B11" s="25" t="s">
        <v>41</v>
      </c>
      <c r="C11" s="18">
        <v>200</v>
      </c>
      <c r="D11" s="18">
        <v>3.25</v>
      </c>
      <c r="E11" s="21">
        <v>0.3</v>
      </c>
      <c r="F11" s="26">
        <v>0</v>
      </c>
      <c r="G11" s="21">
        <v>15.2</v>
      </c>
      <c r="H11" s="21">
        <f t="shared" si="0"/>
        <v>62</v>
      </c>
      <c r="I11" s="26">
        <v>0</v>
      </c>
      <c r="J11" s="21">
        <v>2.2000000000000002</v>
      </c>
      <c r="K11" s="26">
        <v>0</v>
      </c>
      <c r="L11" s="26">
        <v>0</v>
      </c>
      <c r="M11" s="21">
        <v>16</v>
      </c>
      <c r="N11" s="21">
        <v>8</v>
      </c>
      <c r="O11" s="21">
        <v>6</v>
      </c>
      <c r="P11" s="21">
        <v>0.8</v>
      </c>
      <c r="Q11" s="12"/>
      <c r="R11" s="12"/>
      <c r="S11" s="5"/>
      <c r="T11" s="6"/>
    </row>
    <row r="12" spans="1:20">
      <c r="A12" s="43" t="s">
        <v>49</v>
      </c>
      <c r="B12" s="31"/>
      <c r="C12" s="44">
        <f t="shared" ref="C12:P12" si="1">SUM(C6:C11)</f>
        <v>865</v>
      </c>
      <c r="D12" s="33">
        <f t="shared" si="1"/>
        <v>67</v>
      </c>
      <c r="E12" s="32">
        <f t="shared" si="1"/>
        <v>10.102950000000002</v>
      </c>
      <c r="F12" s="33">
        <f t="shared" si="1"/>
        <v>13.424719999999999</v>
      </c>
      <c r="G12" s="32">
        <f t="shared" si="1"/>
        <v>36.304349999999999</v>
      </c>
      <c r="H12" s="33">
        <f t="shared" si="1"/>
        <v>306.15167999999994</v>
      </c>
      <c r="I12" s="33">
        <f t="shared" si="1"/>
        <v>6.3371000000000011E-2</v>
      </c>
      <c r="J12" s="33">
        <f t="shared" si="1"/>
        <v>8.5</v>
      </c>
      <c r="K12" s="33">
        <f t="shared" si="1"/>
        <v>3.4280000000000001E-3</v>
      </c>
      <c r="L12" s="33">
        <f t="shared" si="1"/>
        <v>0.88673000000000013</v>
      </c>
      <c r="M12" s="33">
        <f t="shared" si="1"/>
        <v>51.388400000000004</v>
      </c>
      <c r="N12" s="33">
        <f t="shared" si="1"/>
        <v>159.54330000000002</v>
      </c>
      <c r="O12" s="33">
        <f t="shared" si="1"/>
        <v>34.236400000000003</v>
      </c>
      <c r="P12" s="33">
        <f t="shared" si="1"/>
        <v>1.96943</v>
      </c>
      <c r="Q12" s="12"/>
      <c r="R12" s="12"/>
      <c r="S12" s="5"/>
      <c r="T12" s="6"/>
    </row>
    <row r="13" spans="1:20">
      <c r="A13" s="56"/>
      <c r="B13" s="57"/>
      <c r="C13" s="31"/>
      <c r="D13" s="32"/>
      <c r="E13" s="32"/>
      <c r="F13" s="32"/>
      <c r="G13" s="33"/>
      <c r="H13" s="33"/>
      <c r="I13" s="33"/>
      <c r="J13" s="33"/>
      <c r="K13" s="32"/>
      <c r="L13" s="32"/>
      <c r="M13" s="32"/>
      <c r="N13" s="33"/>
      <c r="O13" s="33"/>
      <c r="P13" s="32"/>
      <c r="Q13" s="12"/>
      <c r="R13" s="12"/>
      <c r="S13" s="5"/>
      <c r="T13" s="6"/>
    </row>
    <row r="14" spans="1:20">
      <c r="A14" s="56" t="s">
        <v>50</v>
      </c>
      <c r="B14" s="58"/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7"/>
      <c r="Q14" s="12"/>
      <c r="R14" s="12"/>
      <c r="S14" s="5"/>
      <c r="T14" s="6"/>
    </row>
    <row r="15" spans="1:20" ht="25.5" customHeight="1">
      <c r="A15" s="18" t="s">
        <v>33</v>
      </c>
      <c r="B15" s="19" t="s">
        <v>34</v>
      </c>
      <c r="C15" s="39">
        <v>250</v>
      </c>
      <c r="D15" s="40">
        <v>9.7799999999999994</v>
      </c>
      <c r="E15" s="41">
        <v>2.4</v>
      </c>
      <c r="F15" s="41">
        <v>4.3</v>
      </c>
      <c r="G15" s="42">
        <v>10</v>
      </c>
      <c r="H15" s="41">
        <v>88</v>
      </c>
      <c r="I15" s="41">
        <v>0.02</v>
      </c>
      <c r="J15" s="41">
        <v>6.3</v>
      </c>
      <c r="K15" s="41">
        <v>0</v>
      </c>
      <c r="L15" s="41">
        <v>0.3</v>
      </c>
      <c r="M15" s="41">
        <v>26.1</v>
      </c>
      <c r="N15" s="41">
        <v>84.4</v>
      </c>
      <c r="O15" s="41">
        <v>10</v>
      </c>
      <c r="P15" s="41">
        <v>0.3</v>
      </c>
      <c r="Q15" s="12"/>
      <c r="R15" s="12"/>
      <c r="S15" s="5"/>
      <c r="T15" s="6"/>
    </row>
    <row r="16" spans="1:20">
      <c r="A16" s="18" t="s">
        <v>35</v>
      </c>
      <c r="B16" s="25" t="s">
        <v>48</v>
      </c>
      <c r="C16" s="18">
        <v>200</v>
      </c>
      <c r="D16" s="18">
        <v>20.67</v>
      </c>
      <c r="E16" s="29">
        <f>D16*5.9/100</f>
        <v>1.2195300000000002</v>
      </c>
      <c r="F16" s="29">
        <f>D16*3.4/100</f>
        <v>0.70278000000000007</v>
      </c>
      <c r="G16" s="29">
        <f>D16*31.6/100</f>
        <v>6.5317200000000017</v>
      </c>
      <c r="H16" s="29">
        <f t="shared" ref="H16:H19" si="2">G16*4+F16*9+E16*4</f>
        <v>37.330020000000012</v>
      </c>
      <c r="I16" s="27">
        <f>D16*0.08/100</f>
        <v>1.6536000000000002E-2</v>
      </c>
      <c r="J16" s="30">
        <v>0</v>
      </c>
      <c r="K16" s="30">
        <v>0</v>
      </c>
      <c r="L16" s="29">
        <f>D16*0.9/100</f>
        <v>0.18603000000000003</v>
      </c>
      <c r="M16" s="29">
        <f>D16*12/100</f>
        <v>2.4804000000000004</v>
      </c>
      <c r="N16" s="29">
        <f>D16*72/100</f>
        <v>14.882400000000002</v>
      </c>
      <c r="O16" s="29">
        <f>D16*49/100</f>
        <v>10.128300000000001</v>
      </c>
      <c r="P16" s="29">
        <f>D16*1.6/100</f>
        <v>0.33072000000000001</v>
      </c>
      <c r="Q16" s="12"/>
      <c r="R16" s="12"/>
      <c r="S16" s="5"/>
      <c r="T16" s="6"/>
    </row>
    <row r="17" spans="1:20">
      <c r="A17" s="18" t="s">
        <v>37</v>
      </c>
      <c r="B17" s="25" t="s">
        <v>38</v>
      </c>
      <c r="C17" s="18">
        <v>100</v>
      </c>
      <c r="D17" s="18">
        <v>44.56</v>
      </c>
      <c r="E17" s="21">
        <f>D17*17.5/100</f>
        <v>7.7980000000000009</v>
      </c>
      <c r="F17" s="21">
        <f>D17*24.9/100</f>
        <v>11.095440000000002</v>
      </c>
      <c r="G17" s="21">
        <f>D17*9/100</f>
        <v>4.0104000000000006</v>
      </c>
      <c r="H17" s="21">
        <f t="shared" si="2"/>
        <v>147.09256000000002</v>
      </c>
      <c r="I17" s="22">
        <f>D17*0.07/100</f>
        <v>3.1192000000000008E-2</v>
      </c>
      <c r="J17" s="23">
        <v>0</v>
      </c>
      <c r="K17" s="22">
        <f>D17*0.01/100</f>
        <v>4.4560000000000008E-3</v>
      </c>
      <c r="L17" s="22">
        <f>D17*1.1/100</f>
        <v>0.49016000000000004</v>
      </c>
      <c r="M17" s="22">
        <f>D17*18/100</f>
        <v>8.0208000000000013</v>
      </c>
      <c r="N17" s="22">
        <f>D17*151/100</f>
        <v>67.285600000000002</v>
      </c>
      <c r="O17" s="22">
        <f>D17*28/100</f>
        <v>12.476800000000001</v>
      </c>
      <c r="P17" s="22">
        <f>D17*1.6/100</f>
        <v>0.71296000000000004</v>
      </c>
      <c r="Q17" s="12"/>
      <c r="R17" s="12"/>
      <c r="S17" s="5"/>
      <c r="T17" s="6"/>
    </row>
    <row r="18" spans="1:20">
      <c r="A18" s="18"/>
      <c r="B18" s="25" t="s">
        <v>27</v>
      </c>
      <c r="C18" s="18">
        <v>50</v>
      </c>
      <c r="D18" s="18">
        <v>3.38</v>
      </c>
      <c r="E18" s="18">
        <f>D18*7.7/100</f>
        <v>0.26025999999999999</v>
      </c>
      <c r="F18" s="21">
        <f>D18*0.8/100</f>
        <v>2.7040000000000002E-2</v>
      </c>
      <c r="G18" s="18">
        <f>D18*49.5/100</f>
        <v>1.6731</v>
      </c>
      <c r="H18" s="21">
        <f t="shared" si="2"/>
        <v>7.9767999999999999</v>
      </c>
      <c r="I18" s="21">
        <f>D18*0.11/100</f>
        <v>3.7179999999999995E-3</v>
      </c>
      <c r="J18" s="26">
        <v>0</v>
      </c>
      <c r="K18" s="26">
        <v>0</v>
      </c>
      <c r="L18" s="18">
        <f>D18*1.1/100</f>
        <v>3.7179999999999998E-2</v>
      </c>
      <c r="M18" s="21">
        <f>D18*20/100</f>
        <v>0.67599999999999993</v>
      </c>
      <c r="N18" s="21">
        <f>D18*65/100</f>
        <v>2.1970000000000001</v>
      </c>
      <c r="O18" s="21">
        <f>D18*14/100</f>
        <v>0.47320000000000001</v>
      </c>
      <c r="P18" s="18">
        <f>D18*1.1/100</f>
        <v>3.7179999999999998E-2</v>
      </c>
      <c r="Q18" s="12"/>
      <c r="R18" s="12"/>
      <c r="S18" s="5"/>
      <c r="T18" s="6"/>
    </row>
    <row r="19" spans="1:20">
      <c r="A19" s="18" t="s">
        <v>40</v>
      </c>
      <c r="B19" s="25" t="s">
        <v>41</v>
      </c>
      <c r="C19" s="18">
        <v>200</v>
      </c>
      <c r="D19" s="18">
        <v>4.2300000000000004</v>
      </c>
      <c r="E19" s="21">
        <v>0.3</v>
      </c>
      <c r="F19" s="26">
        <v>0</v>
      </c>
      <c r="G19" s="21">
        <v>15.2</v>
      </c>
      <c r="H19" s="21">
        <f t="shared" si="2"/>
        <v>62</v>
      </c>
      <c r="I19" s="26">
        <v>0</v>
      </c>
      <c r="J19" s="21">
        <v>2.2000000000000002</v>
      </c>
      <c r="K19" s="26">
        <v>0</v>
      </c>
      <c r="L19" s="26">
        <v>0</v>
      </c>
      <c r="M19" s="21">
        <v>16</v>
      </c>
      <c r="N19" s="21">
        <v>8</v>
      </c>
      <c r="O19" s="21">
        <v>6</v>
      </c>
      <c r="P19" s="21">
        <v>0.8</v>
      </c>
      <c r="Q19" s="12"/>
      <c r="R19" s="12"/>
      <c r="S19" s="5"/>
      <c r="T19" s="6"/>
    </row>
    <row r="20" spans="1:20">
      <c r="A20" s="43" t="s">
        <v>51</v>
      </c>
      <c r="B20" s="31"/>
      <c r="C20" s="31">
        <f>SUM(C15:C19)</f>
        <v>800</v>
      </c>
      <c r="D20" s="32">
        <f t="shared" ref="D20:P20" si="3">SUM(D15:D19)</f>
        <v>82.62</v>
      </c>
      <c r="E20" s="32">
        <f t="shared" si="3"/>
        <v>11.977790000000002</v>
      </c>
      <c r="F20" s="33">
        <f t="shared" si="3"/>
        <v>16.125260000000001</v>
      </c>
      <c r="G20" s="32">
        <f t="shared" si="3"/>
        <v>37.415220000000005</v>
      </c>
      <c r="H20" s="33">
        <f t="shared" si="3"/>
        <v>342.39938000000006</v>
      </c>
      <c r="I20" s="33">
        <f t="shared" si="3"/>
        <v>7.1446000000000009E-2</v>
      </c>
      <c r="J20" s="33">
        <f t="shared" si="3"/>
        <v>8.5</v>
      </c>
      <c r="K20" s="33">
        <f t="shared" si="3"/>
        <v>4.4560000000000008E-3</v>
      </c>
      <c r="L20" s="33">
        <f t="shared" si="3"/>
        <v>1.0133700000000001</v>
      </c>
      <c r="M20" s="33">
        <f t="shared" si="3"/>
        <v>53.277200000000008</v>
      </c>
      <c r="N20" s="33">
        <f t="shared" si="3"/>
        <v>176.76500000000001</v>
      </c>
      <c r="O20" s="33">
        <f t="shared" si="3"/>
        <v>39.078300000000006</v>
      </c>
      <c r="P20" s="33">
        <f t="shared" si="3"/>
        <v>2.18086</v>
      </c>
      <c r="Q20" s="12"/>
      <c r="R20" s="12"/>
      <c r="S20" s="5"/>
      <c r="T20" s="6"/>
    </row>
    <row r="21" spans="1:20">
      <c r="A21" s="65"/>
      <c r="B21" s="66"/>
      <c r="C21" s="66"/>
      <c r="D21" s="66"/>
      <c r="E21" s="66"/>
      <c r="F21" s="66"/>
      <c r="G21" s="66"/>
      <c r="H21" s="66"/>
      <c r="I21" s="66"/>
      <c r="J21" s="66"/>
      <c r="K21" s="66"/>
      <c r="L21" s="66"/>
      <c r="M21" s="66"/>
      <c r="N21" s="66"/>
      <c r="O21" s="66"/>
      <c r="P21" s="67"/>
      <c r="Q21" s="12"/>
      <c r="R21" s="12"/>
      <c r="S21" s="5"/>
      <c r="T21" s="6"/>
    </row>
    <row r="22" spans="1:20" s="6" customFormat="1" ht="12.75" customHeight="1">
      <c r="A22" s="68"/>
      <c r="B22" s="68"/>
      <c r="C22" s="45"/>
      <c r="D22" s="34"/>
      <c r="E22" s="46"/>
      <c r="F22" s="46"/>
      <c r="G22" s="46"/>
      <c r="H22" s="45"/>
      <c r="I22" s="46"/>
      <c r="J22" s="46"/>
      <c r="K22" s="46"/>
      <c r="L22" s="46"/>
      <c r="M22" s="45"/>
      <c r="N22" s="46"/>
      <c r="O22" s="46"/>
      <c r="P22" s="45"/>
      <c r="Q22" s="12"/>
      <c r="R22" s="12"/>
      <c r="S22" s="5"/>
    </row>
    <row r="23" spans="1:20" hidden="1"/>
    <row r="24" spans="1:20">
      <c r="B24" t="s">
        <v>52</v>
      </c>
    </row>
  </sheetData>
  <mergeCells count="14">
    <mergeCell ref="D5:S5"/>
    <mergeCell ref="A13:B13"/>
    <mergeCell ref="A14:P14"/>
    <mergeCell ref="A21:P21"/>
    <mergeCell ref="A22:B22"/>
    <mergeCell ref="E2:I2"/>
    <mergeCell ref="K2:P2"/>
    <mergeCell ref="A3:A4"/>
    <mergeCell ref="B3:B4"/>
    <mergeCell ref="D3:D4"/>
    <mergeCell ref="E3:G3"/>
    <mergeCell ref="H3:H4"/>
    <mergeCell ref="I3:L3"/>
    <mergeCell ref="M3:P3"/>
  </mergeCells>
  <pageMargins left="0.25" right="0.25" top="0.75" bottom="0.75" header="0.3" footer="0.3"/>
  <pageSetup paperSize="9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2022-09-29T10:57:28Z</dcterms:modified>
</cp:coreProperties>
</file>