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K21" i="2"/>
  <c r="J21"/>
  <c r="D21"/>
  <c r="C21"/>
  <c r="P19"/>
  <c r="P21" s="1"/>
  <c r="O19"/>
  <c r="O21" s="1"/>
  <c r="N19"/>
  <c r="N21" s="1"/>
  <c r="M19"/>
  <c r="M21" s="1"/>
  <c r="L19"/>
  <c r="L21" s="1"/>
  <c r="I19"/>
  <c r="I21" s="1"/>
  <c r="G19"/>
  <c r="F19"/>
  <c r="H19" s="1"/>
  <c r="E19"/>
  <c r="G16"/>
  <c r="G21" s="1"/>
  <c r="F16"/>
  <c r="F21" s="1"/>
  <c r="E16"/>
  <c r="E21" s="1"/>
  <c r="K13"/>
  <c r="J13"/>
  <c r="D13"/>
  <c r="C13"/>
  <c r="G12"/>
  <c r="P10"/>
  <c r="O10"/>
  <c r="N10"/>
  <c r="M10"/>
  <c r="L10"/>
  <c r="I10"/>
  <c r="G10"/>
  <c r="H10" s="1"/>
  <c r="F10"/>
  <c r="E10"/>
  <c r="P9"/>
  <c r="P13" s="1"/>
  <c r="O9"/>
  <c r="O13" s="1"/>
  <c r="N9"/>
  <c r="N13" s="1"/>
  <c r="M9"/>
  <c r="M13" s="1"/>
  <c r="L9"/>
  <c r="L13" s="1"/>
  <c r="I9"/>
  <c r="I13" s="1"/>
  <c r="G9"/>
  <c r="F9"/>
  <c r="H9" s="1"/>
  <c r="E9"/>
  <c r="G6"/>
  <c r="G13" s="1"/>
  <c r="F6"/>
  <c r="H6" s="1"/>
  <c r="E6"/>
  <c r="E13" s="1"/>
  <c r="H13" l="1"/>
  <c r="F13"/>
  <c r="H16"/>
  <c r="H21" s="1"/>
  <c r="K17" i="1" l="1"/>
  <c r="J17"/>
  <c r="C17"/>
  <c r="P15"/>
  <c r="P17" s="1"/>
  <c r="O15"/>
  <c r="O17" s="1"/>
  <c r="N15"/>
  <c r="N17" s="1"/>
  <c r="M15"/>
  <c r="M17" s="1"/>
  <c r="L15"/>
  <c r="L17" s="1"/>
  <c r="I15"/>
  <c r="I17" s="1"/>
  <c r="G15"/>
  <c r="F15"/>
  <c r="H15" s="1"/>
  <c r="E15"/>
  <c r="G12"/>
  <c r="G17" s="1"/>
  <c r="F12"/>
  <c r="H12" s="1"/>
  <c r="H17" s="1"/>
  <c r="E12"/>
  <c r="E17" s="1"/>
  <c r="K9"/>
  <c r="K19" s="1"/>
  <c r="C9"/>
  <c r="P7"/>
  <c r="O7"/>
  <c r="N7"/>
  <c r="M7"/>
  <c r="L7"/>
  <c r="L9" s="1"/>
  <c r="L19" s="1"/>
  <c r="I7"/>
  <c r="G7"/>
  <c r="H7" s="1"/>
  <c r="F7"/>
  <c r="E7"/>
  <c r="P6"/>
  <c r="P9" s="1"/>
  <c r="P19" s="1"/>
  <c r="O6"/>
  <c r="O9" s="1"/>
  <c r="O19" s="1"/>
  <c r="N6"/>
  <c r="N9" s="1"/>
  <c r="N19" s="1"/>
  <c r="M6"/>
  <c r="M9" s="1"/>
  <c r="M19" s="1"/>
  <c r="J6"/>
  <c r="J9" s="1"/>
  <c r="J19" s="1"/>
  <c r="I6"/>
  <c r="I9" s="1"/>
  <c r="I19" s="1"/>
  <c r="G6"/>
  <c r="G9" s="1"/>
  <c r="G19" s="1"/>
  <c r="F6"/>
  <c r="F9" s="1"/>
  <c r="E6"/>
  <c r="E9" s="1"/>
  <c r="E19" s="1"/>
  <c r="H6" l="1"/>
  <c r="H9" s="1"/>
  <c r="H19" s="1"/>
  <c r="F17"/>
  <c r="F19" s="1"/>
</calcChain>
</file>

<file path=xl/sharedStrings.xml><?xml version="1.0" encoding="utf-8"?>
<sst xmlns="http://schemas.openxmlformats.org/spreadsheetml/2006/main" count="91" uniqueCount="51">
  <si>
    <t>Меню на "______"__________________2022г.</t>
  </si>
  <si>
    <t>Утверждаю: Директор МБОУ Первомайская СОШ Ладик Е.В.___________</t>
  </si>
  <si>
    <t>Возрастная категория: 7-10 лет.</t>
  </si>
  <si>
    <t>№ рец.</t>
  </si>
  <si>
    <t>Наименование блюда</t>
  </si>
  <si>
    <t>Масса порции</t>
  </si>
  <si>
    <t>Пищевые вещества (г)</t>
  </si>
  <si>
    <t>Энергет. Ценность</t>
  </si>
  <si>
    <t>Витамины (мг)</t>
  </si>
  <si>
    <t>Минеральные вещества (мг)</t>
  </si>
  <si>
    <t>Цена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</si>
  <si>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</si>
  <si>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</si>
  <si>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</si>
  <si>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</si>
  <si>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</si>
  <si>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</si>
  <si>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</si>
  <si>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</si>
  <si>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</si>
  <si>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</si>
  <si>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</si>
  <si>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</si>
  <si>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Запеканка творожная</t>
  </si>
  <si>
    <t>Хлеб пшеничный</t>
  </si>
  <si>
    <t>154/2008</t>
  </si>
  <si>
    <t>Компот из изюма</t>
  </si>
  <si>
    <t>ИТОГО ЗА ЗАВТРАК:</t>
  </si>
  <si>
    <t>ОБЕД</t>
  </si>
  <si>
    <t xml:space="preserve"> </t>
  </si>
  <si>
    <t>60/2013г</t>
  </si>
  <si>
    <t>Рассольник ленинградский со сметаной</t>
  </si>
  <si>
    <t>304-2017</t>
  </si>
  <si>
    <t>Рис отварной</t>
  </si>
  <si>
    <t>239-2017</t>
  </si>
  <si>
    <t>Тефтели рыбные</t>
  </si>
  <si>
    <t>267/2013г</t>
  </si>
  <si>
    <t>Напиток из подов шиповника</t>
  </si>
  <si>
    <t>ИТОГО ЗА ОБЕД:</t>
  </si>
  <si>
    <t>ИТОГО ЗА ДЕНЬ:</t>
  </si>
  <si>
    <t>Шеф-повар______________________________________</t>
  </si>
  <si>
    <t>Утверждаю: Директор МБОУ Первомайская СОШ Ладик Е.В._______________</t>
  </si>
  <si>
    <t>Возрастная категория: 11 лет и старше.</t>
  </si>
  <si>
    <t>ОБЕД МНОГОДЕТНЫЕ, малообеспеченные, ОВЗ</t>
  </si>
  <si>
    <t>Хлеб ржано-пшеничный</t>
  </si>
  <si>
    <t>Напиток из плодов шиповника</t>
  </si>
  <si>
    <t>Конфета</t>
  </si>
  <si>
    <t>ОБЕД ПЛАТНИКИ</t>
  </si>
  <si>
    <t>Шеф-повар_______________________</t>
  </si>
  <si>
    <t>60/2013</t>
  </si>
  <si>
    <t>День: среда (1 неделя)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</si>
</sst>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0" xfId="0" applyFont="1" applyBorder="1"/>
    <xf numFmtId="0" fontId="0" fillId="0" borderId="0" xfId="0" applyBorder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center"/>
    </xf>
    <xf numFmtId="164" fontId="5" fillId="0" borderId="7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1" fontId="8" fillId="2" borderId="7" xfId="0" applyNumberFormat="1" applyFont="1" applyFill="1" applyBorder="1" applyAlignment="1">
      <alignment horizontal="center" vertical="top" wrapText="1"/>
    </xf>
    <xf numFmtId="164" fontId="8" fillId="2" borderId="7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 vertical="top" wrapText="1"/>
    </xf>
    <xf numFmtId="164" fontId="8" fillId="2" borderId="7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vertical="top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2" fontId="10" fillId="0" borderId="7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0" xfId="0" applyFont="1" applyBorder="1" applyAlignment="1"/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top" wrapText="1"/>
    </xf>
    <xf numFmtId="2" fontId="8" fillId="2" borderId="2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2" fontId="5" fillId="0" borderId="6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2"/>
  <sheetViews>
    <sheetView tabSelected="1" workbookViewId="0">
      <selection activeCell="C3" sqref="C3:C4"/>
    </sheetView>
  </sheetViews>
  <sheetFormatPr defaultRowHeight="15"/>
  <cols>
    <col min="1" max="1" width="9.85546875" customWidth="1"/>
    <col min="2" max="2" width="26.42578125" customWidth="1"/>
    <col min="3" max="4" width="6.85546875" customWidth="1"/>
    <col min="5" max="5" width="7.7109375" customWidth="1"/>
    <col min="6" max="6" width="7" customWidth="1"/>
    <col min="8" max="8" width="10.28515625" customWidth="1"/>
    <col min="9" max="9" width="5.7109375" customWidth="1"/>
    <col min="10" max="10" width="7.42578125" customWidth="1"/>
    <col min="11" max="11" width="5.85546875" customWidth="1"/>
    <col min="12" max="12" width="6" customWidth="1"/>
    <col min="13" max="13" width="6.42578125" customWidth="1"/>
    <col min="14" max="14" width="9" customWidth="1"/>
    <col min="15" max="15" width="7" customWidth="1"/>
    <col min="16" max="16" width="6.42578125" customWidth="1"/>
  </cols>
  <sheetData>
    <row r="1" spans="1:19" ht="42" customHeight="1">
      <c r="A1" s="1" t="s">
        <v>0</v>
      </c>
      <c r="B1" s="2"/>
      <c r="C1" s="2"/>
      <c r="D1" s="2"/>
      <c r="E1" s="3"/>
      <c r="F1" s="1" t="s">
        <v>1</v>
      </c>
      <c r="G1" s="3"/>
      <c r="H1" s="4"/>
      <c r="I1" s="4"/>
      <c r="J1" s="4"/>
      <c r="K1" s="2"/>
      <c r="L1" s="3"/>
      <c r="M1" s="3"/>
      <c r="N1" s="3"/>
      <c r="O1" s="3"/>
      <c r="P1" s="3"/>
    </row>
    <row r="2" spans="1:19" ht="15.75">
      <c r="A2" s="5" t="s">
        <v>2</v>
      </c>
      <c r="B2" s="5"/>
      <c r="C2" s="71" t="s">
        <v>50</v>
      </c>
      <c r="D2" s="71"/>
      <c r="E2" s="71"/>
      <c r="F2" s="71"/>
      <c r="G2" s="71"/>
      <c r="H2" s="71"/>
      <c r="I2" s="6"/>
      <c r="J2" s="6"/>
      <c r="K2" s="72"/>
      <c r="L2" s="72"/>
      <c r="M2" s="72"/>
      <c r="N2" s="72"/>
      <c r="O2" s="72"/>
      <c r="P2" s="72"/>
    </row>
    <row r="3" spans="1:19" ht="15" customHeight="1">
      <c r="A3" s="73" t="s">
        <v>3</v>
      </c>
      <c r="B3" s="73" t="s">
        <v>4</v>
      </c>
      <c r="C3" s="75" t="s">
        <v>5</v>
      </c>
      <c r="D3" s="7"/>
      <c r="E3" s="77" t="s">
        <v>6</v>
      </c>
      <c r="F3" s="78"/>
      <c r="G3" s="79"/>
      <c r="H3" s="75" t="s">
        <v>7</v>
      </c>
      <c r="I3" s="77" t="s">
        <v>8</v>
      </c>
      <c r="J3" s="78"/>
      <c r="K3" s="78"/>
      <c r="L3" s="79"/>
      <c r="M3" s="77" t="s">
        <v>9</v>
      </c>
      <c r="N3" s="78"/>
      <c r="O3" s="78"/>
      <c r="P3" s="79"/>
    </row>
    <row r="4" spans="1:19">
      <c r="A4" s="74"/>
      <c r="B4" s="74"/>
      <c r="C4" s="76"/>
      <c r="D4" s="8" t="s">
        <v>10</v>
      </c>
      <c r="E4" s="9" t="s">
        <v>11</v>
      </c>
      <c r="F4" s="9" t="s">
        <v>12</v>
      </c>
      <c r="G4" s="9" t="s">
        <v>13</v>
      </c>
      <c r="H4" s="76"/>
      <c r="I4" s="9" t="s">
        <v>14</v>
      </c>
      <c r="J4" s="9" t="s">
        <v>15</v>
      </c>
      <c r="K4" s="9" t="s">
        <v>16</v>
      </c>
      <c r="L4" s="9" t="s">
        <v>17</v>
      </c>
      <c r="M4" s="9" t="s">
        <v>18</v>
      </c>
      <c r="N4" s="9" t="s">
        <v>19</v>
      </c>
      <c r="O4" s="9" t="s">
        <v>20</v>
      </c>
      <c r="P4" s="9" t="s">
        <v>21</v>
      </c>
    </row>
    <row r="5" spans="1:19" ht="18" customHeight="1">
      <c r="A5" s="10"/>
      <c r="B5" s="11"/>
      <c r="C5" s="11"/>
      <c r="D5" s="11"/>
      <c r="E5" s="11"/>
      <c r="F5" s="11"/>
      <c r="G5" s="12" t="s">
        <v>22</v>
      </c>
      <c r="H5" s="11"/>
      <c r="I5" s="11"/>
      <c r="J5" s="11"/>
      <c r="K5" s="11"/>
      <c r="L5" s="11"/>
      <c r="M5" s="11"/>
      <c r="N5" s="11"/>
      <c r="O5" s="11"/>
      <c r="P5" s="13"/>
      <c r="Q5" s="14"/>
      <c r="R5" s="14"/>
      <c r="S5" s="15"/>
    </row>
    <row r="6" spans="1:19">
      <c r="A6" s="16">
        <v>106</v>
      </c>
      <c r="B6" s="17" t="s">
        <v>23</v>
      </c>
      <c r="C6" s="16">
        <v>110</v>
      </c>
      <c r="D6" s="16">
        <v>28.31</v>
      </c>
      <c r="E6" s="16">
        <f>C6*3.4/100</f>
        <v>3.74</v>
      </c>
      <c r="F6" s="18">
        <f>C6*4.5/100</f>
        <v>4.95</v>
      </c>
      <c r="G6" s="18">
        <f>C6*16.6/100</f>
        <v>18.260000000000002</v>
      </c>
      <c r="H6" s="18">
        <f>G6*4+F6*9+E6*4</f>
        <v>132.55000000000001</v>
      </c>
      <c r="I6" s="19">
        <f>C6*0.01/100</f>
        <v>1.1000000000000001E-2</v>
      </c>
      <c r="J6" s="19">
        <f>C6*0.18/100</f>
        <v>0.19800000000000001</v>
      </c>
      <c r="K6" s="20">
        <v>0</v>
      </c>
      <c r="L6" s="20">
        <v>0</v>
      </c>
      <c r="M6" s="19">
        <f>C6*77.1/100</f>
        <v>84.81</v>
      </c>
      <c r="N6" s="19">
        <f>C6*24.15/100</f>
        <v>26.565000000000001</v>
      </c>
      <c r="O6" s="19">
        <f>C6*21.2/100</f>
        <v>23.32</v>
      </c>
      <c r="P6" s="19">
        <f>C6*0.99/100</f>
        <v>1.089</v>
      </c>
      <c r="Q6" s="14"/>
      <c r="R6" s="14"/>
      <c r="S6" s="15"/>
    </row>
    <row r="7" spans="1:19">
      <c r="A7" s="21"/>
      <c r="B7" s="22" t="s">
        <v>24</v>
      </c>
      <c r="C7" s="16">
        <v>50</v>
      </c>
      <c r="D7" s="16">
        <v>2.6</v>
      </c>
      <c r="E7" s="16">
        <f>C7*7.7/100</f>
        <v>3.85</v>
      </c>
      <c r="F7" s="18">
        <f>C7*0.8/100</f>
        <v>0.4</v>
      </c>
      <c r="G7" s="16">
        <f>C7*49.5/100</f>
        <v>24.75</v>
      </c>
      <c r="H7" s="18">
        <f t="shared" ref="H7" si="0">G7*4+F7*9+E7*4</f>
        <v>118</v>
      </c>
      <c r="I7" s="16">
        <f>C7*0.11/100</f>
        <v>5.5E-2</v>
      </c>
      <c r="J7" s="23">
        <v>0</v>
      </c>
      <c r="K7" s="23">
        <v>0</v>
      </c>
      <c r="L7" s="16">
        <f>C7*1.1/100</f>
        <v>0.55000000000000004</v>
      </c>
      <c r="M7" s="18">
        <f>C7*20/100</f>
        <v>10</v>
      </c>
      <c r="N7" s="18">
        <f>C7*65/100</f>
        <v>32.5</v>
      </c>
      <c r="O7" s="18">
        <f>C7*49/100</f>
        <v>24.5</v>
      </c>
      <c r="P7" s="16">
        <f>C7*1.1/100</f>
        <v>0.55000000000000004</v>
      </c>
      <c r="Q7" s="24"/>
      <c r="R7" s="14"/>
      <c r="S7" s="15"/>
    </row>
    <row r="8" spans="1:19">
      <c r="A8" s="25" t="s">
        <v>25</v>
      </c>
      <c r="B8" s="26" t="s">
        <v>26</v>
      </c>
      <c r="C8" s="27">
        <v>200</v>
      </c>
      <c r="D8" s="27">
        <v>6.14</v>
      </c>
      <c r="E8" s="25">
        <v>4</v>
      </c>
      <c r="F8" s="25">
        <v>4</v>
      </c>
      <c r="G8" s="27">
        <v>27.4</v>
      </c>
      <c r="H8" s="27">
        <v>106</v>
      </c>
      <c r="I8" s="28">
        <v>0</v>
      </c>
      <c r="J8" s="28">
        <v>0.9</v>
      </c>
      <c r="K8" s="28">
        <v>0</v>
      </c>
      <c r="L8" s="28">
        <v>0</v>
      </c>
      <c r="M8" s="28">
        <v>20.399999999999999</v>
      </c>
      <c r="N8" s="29">
        <v>0</v>
      </c>
      <c r="O8" s="29">
        <v>12.8</v>
      </c>
      <c r="P8" s="29">
        <v>0.8</v>
      </c>
      <c r="Q8" s="24"/>
      <c r="R8" s="14"/>
      <c r="S8" s="15"/>
    </row>
    <row r="9" spans="1:19">
      <c r="A9" s="65" t="s">
        <v>27</v>
      </c>
      <c r="B9" s="66"/>
      <c r="C9" s="30">
        <f t="shared" ref="C9:P9" si="1">SUM(C6:C8)</f>
        <v>360</v>
      </c>
      <c r="D9" s="30"/>
      <c r="E9" s="30">
        <f t="shared" si="1"/>
        <v>11.59</v>
      </c>
      <c r="F9" s="30">
        <f t="shared" si="1"/>
        <v>9.3500000000000014</v>
      </c>
      <c r="G9" s="31">
        <f t="shared" si="1"/>
        <v>70.41</v>
      </c>
      <c r="H9" s="30">
        <f t="shared" si="1"/>
        <v>356.55</v>
      </c>
      <c r="I9" s="31">
        <f t="shared" si="1"/>
        <v>6.6000000000000003E-2</v>
      </c>
      <c r="J9" s="31">
        <f t="shared" si="1"/>
        <v>1.0980000000000001</v>
      </c>
      <c r="K9" s="30">
        <f t="shared" si="1"/>
        <v>0</v>
      </c>
      <c r="L9" s="30">
        <f t="shared" si="1"/>
        <v>0.55000000000000004</v>
      </c>
      <c r="M9" s="30">
        <f t="shared" si="1"/>
        <v>115.21000000000001</v>
      </c>
      <c r="N9" s="30">
        <f t="shared" si="1"/>
        <v>59.064999999999998</v>
      </c>
      <c r="O9" s="30">
        <f t="shared" si="1"/>
        <v>60.620000000000005</v>
      </c>
      <c r="P9" s="31">
        <f t="shared" si="1"/>
        <v>2.4390000000000001</v>
      </c>
      <c r="Q9" s="24"/>
      <c r="R9" s="14"/>
      <c r="S9" s="15"/>
    </row>
    <row r="10" spans="1:19">
      <c r="A10" s="65" t="s">
        <v>28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6"/>
      <c r="Q10" s="24"/>
      <c r="R10" s="14"/>
      <c r="S10" s="15"/>
    </row>
    <row r="11" spans="1:19">
      <c r="A11" s="16"/>
      <c r="Q11" s="24"/>
      <c r="R11" s="14" t="s">
        <v>29</v>
      </c>
      <c r="S11" s="15"/>
    </row>
    <row r="12" spans="1:19" ht="25.5">
      <c r="A12" s="16" t="s">
        <v>30</v>
      </c>
      <c r="B12" s="17" t="s">
        <v>31</v>
      </c>
      <c r="C12" s="16">
        <v>200</v>
      </c>
      <c r="D12" s="16">
        <v>6.65</v>
      </c>
      <c r="E12" s="18">
        <f>C12*1.17/100</f>
        <v>2.34</v>
      </c>
      <c r="F12" s="18">
        <f>C12*4.05/100</f>
        <v>8.1</v>
      </c>
      <c r="G12" s="16">
        <f>C12*6.94/100</f>
        <v>13.88</v>
      </c>
      <c r="H12" s="18">
        <f t="shared" ref="H12:H15" si="2">G12*4+F12*9+E12*4</f>
        <v>137.77999999999997</v>
      </c>
      <c r="I12" s="16">
        <v>0.09</v>
      </c>
      <c r="J12" s="18">
        <v>8.3800000000000008</v>
      </c>
      <c r="K12" s="23">
        <v>0</v>
      </c>
      <c r="L12" s="16">
        <v>2.35</v>
      </c>
      <c r="M12" s="18">
        <v>29.15</v>
      </c>
      <c r="N12" s="18">
        <v>56.73</v>
      </c>
      <c r="O12" s="18">
        <v>24.18</v>
      </c>
      <c r="P12" s="18">
        <v>0.9</v>
      </c>
      <c r="Q12" s="24"/>
      <c r="R12" s="14"/>
      <c r="S12" s="15"/>
    </row>
    <row r="13" spans="1:19">
      <c r="A13" s="32" t="s">
        <v>32</v>
      </c>
      <c r="B13" s="33" t="s">
        <v>33</v>
      </c>
      <c r="C13" s="32">
        <v>150</v>
      </c>
      <c r="D13" s="34">
        <v>7.92</v>
      </c>
      <c r="E13" s="35">
        <v>3.67</v>
      </c>
      <c r="F13" s="35">
        <v>5.42</v>
      </c>
      <c r="G13" s="35">
        <v>36.67</v>
      </c>
      <c r="H13" s="35">
        <v>210.11</v>
      </c>
      <c r="I13" s="35">
        <v>0.03</v>
      </c>
      <c r="J13" s="35">
        <v>0</v>
      </c>
      <c r="K13" s="35">
        <v>27</v>
      </c>
      <c r="L13" s="35">
        <v>0.6</v>
      </c>
      <c r="M13" s="35">
        <v>2.61</v>
      </c>
      <c r="N13" s="35">
        <v>61.5</v>
      </c>
      <c r="O13" s="35">
        <v>19.010000000000002</v>
      </c>
      <c r="P13" s="35">
        <v>0.53</v>
      </c>
      <c r="Q13" s="24"/>
      <c r="R13" s="14"/>
      <c r="S13" s="15"/>
    </row>
    <row r="14" spans="1:19">
      <c r="A14" s="36" t="s">
        <v>34</v>
      </c>
      <c r="B14" s="37" t="s">
        <v>35</v>
      </c>
      <c r="C14" s="36">
        <v>90</v>
      </c>
      <c r="D14" s="36">
        <v>22.91</v>
      </c>
      <c r="E14" s="36">
        <v>6.61</v>
      </c>
      <c r="F14" s="36">
        <v>6.44</v>
      </c>
      <c r="G14" s="36">
        <v>9.41</v>
      </c>
      <c r="H14" s="36">
        <v>122</v>
      </c>
      <c r="I14" s="36">
        <v>0.06</v>
      </c>
      <c r="J14" s="36">
        <v>1.1499999999999999</v>
      </c>
      <c r="K14" s="36">
        <v>14.8</v>
      </c>
      <c r="L14" s="36">
        <v>0</v>
      </c>
      <c r="M14" s="36">
        <v>51.05</v>
      </c>
      <c r="N14" s="36">
        <v>97.9</v>
      </c>
      <c r="O14" s="36">
        <v>16.28</v>
      </c>
      <c r="P14" s="36">
        <v>0.5</v>
      </c>
      <c r="Q14" s="24"/>
      <c r="R14" s="14"/>
      <c r="S14" s="15"/>
    </row>
    <row r="15" spans="1:19">
      <c r="A15" s="16"/>
      <c r="B15" s="22" t="s">
        <v>24</v>
      </c>
      <c r="C15" s="16">
        <v>40</v>
      </c>
      <c r="D15" s="18">
        <v>2.08</v>
      </c>
      <c r="E15" s="16">
        <f>C15*7.7/100</f>
        <v>3.08</v>
      </c>
      <c r="F15" s="18">
        <f>C15*0.8/100</f>
        <v>0.32</v>
      </c>
      <c r="G15" s="16">
        <f>C15*49.5/100</f>
        <v>19.8</v>
      </c>
      <c r="H15" s="18">
        <f t="shared" si="2"/>
        <v>94.4</v>
      </c>
      <c r="I15" s="16">
        <f>C15*0.11/100</f>
        <v>4.4000000000000004E-2</v>
      </c>
      <c r="J15" s="23">
        <v>0</v>
      </c>
      <c r="K15" s="23">
        <v>0</v>
      </c>
      <c r="L15" s="16">
        <f>C15*1.1/100</f>
        <v>0.44</v>
      </c>
      <c r="M15" s="18">
        <f>C15*20/100</f>
        <v>8</v>
      </c>
      <c r="N15" s="18">
        <f>C15*65/100</f>
        <v>26</v>
      </c>
      <c r="O15" s="18">
        <f>C15*49/100</f>
        <v>19.600000000000001</v>
      </c>
      <c r="P15" s="16">
        <f>C15*1.1/100</f>
        <v>0.44</v>
      </c>
      <c r="Q15" s="24"/>
      <c r="R15" s="14"/>
      <c r="S15" s="15"/>
    </row>
    <row r="16" spans="1:19">
      <c r="A16" s="38" t="s">
        <v>36</v>
      </c>
      <c r="B16" s="39" t="s">
        <v>37</v>
      </c>
      <c r="C16" s="38">
        <v>200</v>
      </c>
      <c r="D16" s="38">
        <v>6.47</v>
      </c>
      <c r="E16" s="40">
        <v>0.4</v>
      </c>
      <c r="F16" s="40">
        <v>0.27</v>
      </c>
      <c r="G16" s="40">
        <v>17.2</v>
      </c>
      <c r="H16" s="40">
        <v>72.83</v>
      </c>
      <c r="I16" s="40">
        <v>0.01</v>
      </c>
      <c r="J16" s="40">
        <v>24</v>
      </c>
      <c r="K16" s="41">
        <v>0</v>
      </c>
      <c r="L16" s="41">
        <v>0</v>
      </c>
      <c r="M16" s="40">
        <v>13.2</v>
      </c>
      <c r="N16" s="40">
        <v>2.13</v>
      </c>
      <c r="O16" s="40">
        <v>2.67</v>
      </c>
      <c r="P16" s="40">
        <v>0.53</v>
      </c>
      <c r="Q16" s="24"/>
      <c r="R16" s="14"/>
      <c r="S16" s="15"/>
    </row>
    <row r="17" spans="1:19">
      <c r="A17" s="65" t="s">
        <v>38</v>
      </c>
      <c r="B17" s="66"/>
      <c r="C17" s="30">
        <f t="shared" ref="C17:P17" si="3">SUM(C12:C16)</f>
        <v>680</v>
      </c>
      <c r="D17" s="30"/>
      <c r="E17" s="31">
        <f t="shared" si="3"/>
        <v>16.100000000000001</v>
      </c>
      <c r="F17" s="31">
        <f t="shared" si="3"/>
        <v>20.55</v>
      </c>
      <c r="G17" s="31">
        <f t="shared" si="3"/>
        <v>96.960000000000008</v>
      </c>
      <c r="H17" s="31">
        <f t="shared" si="3"/>
        <v>637.12</v>
      </c>
      <c r="I17" s="31">
        <f t="shared" si="3"/>
        <v>0.23400000000000001</v>
      </c>
      <c r="J17" s="31">
        <f t="shared" si="3"/>
        <v>33.53</v>
      </c>
      <c r="K17" s="31">
        <f t="shared" si="3"/>
        <v>41.8</v>
      </c>
      <c r="L17" s="31">
        <f t="shared" si="3"/>
        <v>3.39</v>
      </c>
      <c r="M17" s="31">
        <f t="shared" si="3"/>
        <v>104.01</v>
      </c>
      <c r="N17" s="31">
        <f t="shared" si="3"/>
        <v>244.26</v>
      </c>
      <c r="O17" s="31">
        <f t="shared" si="3"/>
        <v>81.739999999999995</v>
      </c>
      <c r="P17" s="31">
        <f t="shared" si="3"/>
        <v>2.9000000000000004</v>
      </c>
      <c r="Q17" s="24"/>
      <c r="R17" s="14"/>
      <c r="S17" s="15"/>
    </row>
    <row r="18" spans="1:19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70"/>
      <c r="Q18" s="24"/>
      <c r="R18" s="14"/>
      <c r="S18" s="15"/>
    </row>
    <row r="19" spans="1:19">
      <c r="A19" s="65" t="s">
        <v>39</v>
      </c>
      <c r="B19" s="66"/>
      <c r="C19" s="16"/>
      <c r="D19" s="30">
        <v>83.08</v>
      </c>
      <c r="E19" s="31">
        <f t="shared" ref="E19:P19" si="4">E9+E17</f>
        <v>27.69</v>
      </c>
      <c r="F19" s="31">
        <f t="shared" si="4"/>
        <v>29.900000000000002</v>
      </c>
      <c r="G19" s="31">
        <f t="shared" si="4"/>
        <v>167.37</v>
      </c>
      <c r="H19" s="31">
        <f t="shared" si="4"/>
        <v>993.67000000000007</v>
      </c>
      <c r="I19" s="31">
        <f t="shared" si="4"/>
        <v>0.30000000000000004</v>
      </c>
      <c r="J19" s="31">
        <f t="shared" si="4"/>
        <v>34.628</v>
      </c>
      <c r="K19" s="31">
        <f t="shared" si="4"/>
        <v>41.8</v>
      </c>
      <c r="L19" s="30">
        <f t="shared" si="4"/>
        <v>3.9400000000000004</v>
      </c>
      <c r="M19" s="30">
        <f t="shared" si="4"/>
        <v>219.22000000000003</v>
      </c>
      <c r="N19" s="30">
        <f t="shared" si="4"/>
        <v>303.32499999999999</v>
      </c>
      <c r="O19" s="31">
        <f t="shared" si="4"/>
        <v>142.36000000000001</v>
      </c>
      <c r="P19" s="31">
        <f t="shared" si="4"/>
        <v>5.3390000000000004</v>
      </c>
      <c r="Q19" s="24"/>
      <c r="R19" s="14"/>
      <c r="S19" s="15"/>
    </row>
    <row r="21" spans="1:19">
      <c r="B21" s="42" t="s">
        <v>40</v>
      </c>
      <c r="C21" s="42"/>
      <c r="D21" s="42"/>
      <c r="E21" s="42"/>
      <c r="F21" s="42"/>
    </row>
    <row r="22" spans="1:19">
      <c r="B22" s="42"/>
      <c r="C22" s="42"/>
      <c r="D22" s="42"/>
      <c r="E22" s="42"/>
      <c r="F22" s="42"/>
    </row>
  </sheetData>
  <mergeCells count="14">
    <mergeCell ref="C2:H2"/>
    <mergeCell ref="K2:P2"/>
    <mergeCell ref="A3:A4"/>
    <mergeCell ref="B3:B4"/>
    <mergeCell ref="C3:C4"/>
    <mergeCell ref="E3:G3"/>
    <mergeCell ref="H3:H4"/>
    <mergeCell ref="I3:L3"/>
    <mergeCell ref="M3:P3"/>
    <mergeCell ref="A9:B9"/>
    <mergeCell ref="A10:P10"/>
    <mergeCell ref="A17:B17"/>
    <mergeCell ref="A18:P18"/>
    <mergeCell ref="A19:B19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6"/>
  <sheetViews>
    <sheetView workbookViewId="0">
      <selection activeCell="Q4" sqref="Q4"/>
    </sheetView>
  </sheetViews>
  <sheetFormatPr defaultRowHeight="15"/>
  <cols>
    <col min="1" max="1" width="9.28515625" customWidth="1"/>
    <col min="2" max="2" width="24.85546875" customWidth="1"/>
    <col min="3" max="3" width="7.140625" customWidth="1"/>
    <col min="4" max="4" width="7.42578125" customWidth="1"/>
    <col min="5" max="5" width="8.140625" customWidth="1"/>
    <col min="6" max="6" width="6.85546875" customWidth="1"/>
    <col min="9" max="9" width="7.85546875" customWidth="1"/>
    <col min="10" max="10" width="7.42578125" customWidth="1"/>
    <col min="11" max="11" width="7.5703125" customWidth="1"/>
    <col min="12" max="13" width="8" customWidth="1"/>
    <col min="14" max="14" width="7.85546875" customWidth="1"/>
    <col min="15" max="15" width="6.85546875" customWidth="1"/>
    <col min="16" max="16" width="7" customWidth="1"/>
  </cols>
  <sheetData>
    <row r="1" spans="1:17" ht="31.5" customHeight="1">
      <c r="A1" s="1" t="s">
        <v>0</v>
      </c>
      <c r="B1" s="2"/>
      <c r="C1" s="2"/>
      <c r="D1" s="2"/>
      <c r="E1" s="2"/>
      <c r="F1" s="1" t="s">
        <v>41</v>
      </c>
      <c r="H1" s="3"/>
      <c r="J1" s="3"/>
      <c r="K1" s="4"/>
      <c r="L1" s="4"/>
      <c r="M1" s="4"/>
      <c r="N1" s="2"/>
      <c r="O1" s="3"/>
      <c r="P1" s="3"/>
      <c r="Q1" s="3"/>
    </row>
    <row r="2" spans="1:17" ht="15.75">
      <c r="A2" s="5" t="s">
        <v>42</v>
      </c>
      <c r="B2" s="5"/>
      <c r="C2" s="43"/>
      <c r="D2" s="43"/>
      <c r="E2" s="71" t="s">
        <v>50</v>
      </c>
      <c r="F2" s="71"/>
      <c r="G2" s="71"/>
      <c r="H2" s="71"/>
      <c r="I2" s="71"/>
      <c r="J2" s="6"/>
      <c r="K2" s="72"/>
      <c r="L2" s="72"/>
      <c r="M2" s="72"/>
      <c r="N2" s="72"/>
      <c r="O2" s="72"/>
      <c r="P2" s="72"/>
    </row>
    <row r="3" spans="1:17">
      <c r="A3" s="73" t="s">
        <v>3</v>
      </c>
      <c r="B3" s="73" t="s">
        <v>4</v>
      </c>
      <c r="C3" s="75" t="s">
        <v>5</v>
      </c>
      <c r="D3" s="7"/>
      <c r="E3" s="77" t="s">
        <v>6</v>
      </c>
      <c r="F3" s="78"/>
      <c r="G3" s="79"/>
      <c r="H3" s="75" t="s">
        <v>7</v>
      </c>
      <c r="I3" s="77" t="s">
        <v>8</v>
      </c>
      <c r="J3" s="78"/>
      <c r="K3" s="78"/>
      <c r="L3" s="79"/>
      <c r="M3" s="77" t="s">
        <v>9</v>
      </c>
      <c r="N3" s="78"/>
      <c r="O3" s="78"/>
      <c r="P3" s="79"/>
    </row>
    <row r="4" spans="1:17">
      <c r="A4" s="74"/>
      <c r="B4" s="74"/>
      <c r="C4" s="76"/>
      <c r="D4" s="8" t="s">
        <v>10</v>
      </c>
      <c r="E4" s="9" t="s">
        <v>11</v>
      </c>
      <c r="F4" s="9" t="s">
        <v>12</v>
      </c>
      <c r="G4" s="9" t="s">
        <v>13</v>
      </c>
      <c r="H4" s="76"/>
      <c r="I4" s="9" t="s">
        <v>14</v>
      </c>
      <c r="J4" s="9" t="s">
        <v>15</v>
      </c>
      <c r="K4" s="9" t="s">
        <v>16</v>
      </c>
      <c r="L4" s="9" t="s">
        <v>17</v>
      </c>
      <c r="M4" s="9" t="s">
        <v>18</v>
      </c>
      <c r="N4" s="9" t="s">
        <v>19</v>
      </c>
      <c r="O4" s="9" t="s">
        <v>20</v>
      </c>
      <c r="P4" s="9" t="s">
        <v>21</v>
      </c>
    </row>
    <row r="5" spans="1:17">
      <c r="A5" s="10"/>
      <c r="B5" s="11"/>
      <c r="C5" s="11"/>
      <c r="D5" s="11"/>
      <c r="E5" s="11"/>
      <c r="F5" s="11"/>
      <c r="G5" s="12" t="s">
        <v>43</v>
      </c>
      <c r="H5" s="11"/>
      <c r="I5" s="11"/>
      <c r="J5" s="11"/>
      <c r="K5" s="11"/>
      <c r="L5" s="11"/>
      <c r="M5" s="11"/>
      <c r="N5" s="11"/>
      <c r="O5" s="11"/>
      <c r="P5" s="13"/>
      <c r="Q5" s="14"/>
    </row>
    <row r="6" spans="1:17" ht="25.5">
      <c r="A6" s="44" t="s">
        <v>49</v>
      </c>
      <c r="B6" s="17" t="s">
        <v>31</v>
      </c>
      <c r="C6" s="44">
        <v>250</v>
      </c>
      <c r="D6" s="44">
        <v>8.31</v>
      </c>
      <c r="E6" s="45">
        <f>C6*1.17/100</f>
        <v>2.9249999999999998</v>
      </c>
      <c r="F6" s="45">
        <f>C6*4.05/100</f>
        <v>10.125</v>
      </c>
      <c r="G6" s="45">
        <f>C6*6.94/100</f>
        <v>17.350000000000001</v>
      </c>
      <c r="H6" s="45">
        <f t="shared" ref="H6" si="0">G6*4+F6*9+E6*4</f>
        <v>172.22499999999999</v>
      </c>
      <c r="I6" s="44">
        <v>0.09</v>
      </c>
      <c r="J6" s="45">
        <v>8.3800000000000008</v>
      </c>
      <c r="K6" s="46">
        <v>0</v>
      </c>
      <c r="L6" s="44">
        <v>2.35</v>
      </c>
      <c r="M6" s="45">
        <v>29.15</v>
      </c>
      <c r="N6" s="45">
        <v>56.73</v>
      </c>
      <c r="O6" s="45">
        <v>24.18</v>
      </c>
      <c r="P6" s="45">
        <v>0.9</v>
      </c>
      <c r="Q6" s="24"/>
    </row>
    <row r="7" spans="1:17">
      <c r="A7" s="32" t="s">
        <v>32</v>
      </c>
      <c r="B7" s="33" t="s">
        <v>33</v>
      </c>
      <c r="C7" s="47">
        <v>180</v>
      </c>
      <c r="D7" s="48">
        <v>9.4600000000000009</v>
      </c>
      <c r="E7" s="49">
        <v>4.4400000000000004</v>
      </c>
      <c r="F7" s="49">
        <v>6.48</v>
      </c>
      <c r="G7" s="50">
        <v>44.04</v>
      </c>
      <c r="H7" s="51">
        <v>252.12</v>
      </c>
      <c r="I7" s="49">
        <v>0</v>
      </c>
      <c r="J7" s="49">
        <v>0</v>
      </c>
      <c r="K7" s="49">
        <v>32.4</v>
      </c>
      <c r="L7" s="49">
        <v>0.72</v>
      </c>
      <c r="M7" s="49">
        <v>3.12</v>
      </c>
      <c r="N7" s="49">
        <v>73.8</v>
      </c>
      <c r="O7" s="49">
        <v>22.8</v>
      </c>
      <c r="P7" s="52">
        <v>0.6</v>
      </c>
      <c r="Q7" s="24"/>
    </row>
    <row r="8" spans="1:17">
      <c r="A8" s="36" t="s">
        <v>34</v>
      </c>
      <c r="B8" s="37" t="s">
        <v>35</v>
      </c>
      <c r="C8" s="53">
        <v>100</v>
      </c>
      <c r="D8" s="53">
        <v>27.9</v>
      </c>
      <c r="E8" s="52">
        <v>8.26</v>
      </c>
      <c r="F8" s="52">
        <v>8.0500000000000007</v>
      </c>
      <c r="G8" s="54">
        <v>11.76</v>
      </c>
      <c r="H8" s="28">
        <v>152.5</v>
      </c>
      <c r="I8" s="52">
        <v>0.08</v>
      </c>
      <c r="J8" s="52">
        <v>1.44</v>
      </c>
      <c r="K8" s="52">
        <v>18.5</v>
      </c>
      <c r="L8" s="52">
        <v>0</v>
      </c>
      <c r="M8" s="52">
        <v>63.8</v>
      </c>
      <c r="N8" s="52">
        <v>122.4</v>
      </c>
      <c r="O8" s="52">
        <v>20.350000000000001</v>
      </c>
      <c r="P8" s="52">
        <v>0.62</v>
      </c>
      <c r="Q8" s="24"/>
    </row>
    <row r="9" spans="1:17">
      <c r="A9" s="55"/>
      <c r="B9" s="56" t="s">
        <v>24</v>
      </c>
      <c r="C9" s="55">
        <v>50</v>
      </c>
      <c r="D9" s="55">
        <v>2.6</v>
      </c>
      <c r="E9" s="55">
        <f>C9*7.7/100</f>
        <v>3.85</v>
      </c>
      <c r="F9" s="57">
        <f>C9*0.8/100</f>
        <v>0.4</v>
      </c>
      <c r="G9" s="55">
        <f>C9*49.5/100</f>
        <v>24.75</v>
      </c>
      <c r="H9" s="57">
        <f t="shared" ref="H9:H10" si="1">G9*4+F9*9+E9*4</f>
        <v>118</v>
      </c>
      <c r="I9" s="55">
        <f>C9*0.11/100</f>
        <v>5.5E-2</v>
      </c>
      <c r="J9" s="58">
        <v>0</v>
      </c>
      <c r="K9" s="58">
        <v>0</v>
      </c>
      <c r="L9" s="55">
        <f>C9*1.1/100</f>
        <v>0.55000000000000004</v>
      </c>
      <c r="M9" s="57">
        <f>C9*20/100</f>
        <v>10</v>
      </c>
      <c r="N9" s="57">
        <f>C9*65/100</f>
        <v>32.5</v>
      </c>
      <c r="O9" s="57">
        <f>C9*49/100</f>
        <v>24.5</v>
      </c>
      <c r="P9" s="55">
        <f>C9*1.1/100</f>
        <v>0.55000000000000004</v>
      </c>
      <c r="Q9" s="24"/>
    </row>
    <row r="10" spans="1:17">
      <c r="A10" s="16"/>
      <c r="B10" s="22" t="s">
        <v>44</v>
      </c>
      <c r="C10" s="16">
        <v>50</v>
      </c>
      <c r="D10" s="16">
        <v>2.65</v>
      </c>
      <c r="E10" s="16">
        <f>D10*7.7/100</f>
        <v>0.20405000000000001</v>
      </c>
      <c r="F10" s="18">
        <f>D10*0.8/100</f>
        <v>2.12E-2</v>
      </c>
      <c r="G10" s="16">
        <f>D10*49.5/100</f>
        <v>1.3117499999999997</v>
      </c>
      <c r="H10" s="18">
        <f t="shared" si="1"/>
        <v>6.2539999999999996</v>
      </c>
      <c r="I10" s="18">
        <f>D10*0.11/100</f>
        <v>2.9149999999999996E-3</v>
      </c>
      <c r="J10" s="23">
        <v>0</v>
      </c>
      <c r="K10" s="23">
        <v>0</v>
      </c>
      <c r="L10" s="16">
        <f>D10*1.1/100</f>
        <v>2.9149999999999999E-2</v>
      </c>
      <c r="M10" s="18">
        <f>D10*20/100</f>
        <v>0.53</v>
      </c>
      <c r="N10" s="18">
        <f>D10*65/100</f>
        <v>1.7224999999999999</v>
      </c>
      <c r="O10" s="18">
        <f>D10*14/100</f>
        <v>0.371</v>
      </c>
      <c r="P10" s="16">
        <f>D10*1.1/100</f>
        <v>2.9149999999999999E-2</v>
      </c>
      <c r="Q10" s="24"/>
    </row>
    <row r="11" spans="1:17">
      <c r="A11" s="38" t="s">
        <v>36</v>
      </c>
      <c r="B11" s="39" t="s">
        <v>45</v>
      </c>
      <c r="C11" s="38">
        <v>200</v>
      </c>
      <c r="D11" s="38">
        <v>6.47</v>
      </c>
      <c r="E11" s="40">
        <v>0.4</v>
      </c>
      <c r="F11" s="40">
        <v>0.27</v>
      </c>
      <c r="G11" s="40">
        <v>17.2</v>
      </c>
      <c r="H11" s="40">
        <v>72.83</v>
      </c>
      <c r="I11" s="40">
        <v>0.01</v>
      </c>
      <c r="J11" s="40">
        <v>24</v>
      </c>
      <c r="K11" s="41">
        <v>0</v>
      </c>
      <c r="L11" s="41">
        <v>0</v>
      </c>
      <c r="M11" s="40">
        <v>13.2</v>
      </c>
      <c r="N11" s="40">
        <v>2.13</v>
      </c>
      <c r="O11" s="40">
        <v>2.67</v>
      </c>
      <c r="P11" s="40">
        <v>0.53</v>
      </c>
      <c r="Q11" s="24"/>
    </row>
    <row r="12" spans="1:17">
      <c r="A12" s="55"/>
      <c r="B12" s="56" t="s">
        <v>46</v>
      </c>
      <c r="C12" s="55">
        <v>34</v>
      </c>
      <c r="D12" s="57">
        <v>9.61</v>
      </c>
      <c r="E12" s="57">
        <v>0.5</v>
      </c>
      <c r="F12" s="57">
        <v>11</v>
      </c>
      <c r="G12" s="57">
        <f t="shared" ref="G12" si="2">F12*4+E12*9+D12*4</f>
        <v>86.94</v>
      </c>
      <c r="H12" s="55">
        <v>0.04</v>
      </c>
      <c r="I12" s="57">
        <v>10</v>
      </c>
      <c r="J12" s="58">
        <v>0</v>
      </c>
      <c r="K12" s="57">
        <v>0.4</v>
      </c>
      <c r="L12" s="57">
        <v>8</v>
      </c>
      <c r="M12" s="57">
        <v>28</v>
      </c>
      <c r="N12" s="57">
        <v>42</v>
      </c>
      <c r="O12" s="57">
        <v>0.6</v>
      </c>
      <c r="P12" s="24"/>
      <c r="Q12" s="24"/>
    </row>
    <row r="13" spans="1:17">
      <c r="A13" s="65" t="s">
        <v>38</v>
      </c>
      <c r="B13" s="66"/>
      <c r="C13" s="30">
        <f t="shared" ref="C13:P13" si="3">SUM(C6:C12)</f>
        <v>864</v>
      </c>
      <c r="D13" s="31">
        <f>SUM(D6:D12)</f>
        <v>67</v>
      </c>
      <c r="E13" s="31">
        <f>SUM(E6:E12)</f>
        <v>20.579049999999999</v>
      </c>
      <c r="F13" s="30">
        <f t="shared" si="3"/>
        <v>36.346199999999996</v>
      </c>
      <c r="G13" s="31">
        <f t="shared" si="3"/>
        <v>203.35175000000001</v>
      </c>
      <c r="H13" s="30">
        <f t="shared" si="3"/>
        <v>773.96900000000005</v>
      </c>
      <c r="I13" s="31">
        <f t="shared" si="3"/>
        <v>10.237914999999999</v>
      </c>
      <c r="J13" s="30">
        <f t="shared" si="3"/>
        <v>33.82</v>
      </c>
      <c r="K13" s="30">
        <f t="shared" si="3"/>
        <v>51.3</v>
      </c>
      <c r="L13" s="30">
        <f t="shared" si="3"/>
        <v>11.649150000000001</v>
      </c>
      <c r="M13" s="30">
        <f t="shared" si="3"/>
        <v>147.80000000000001</v>
      </c>
      <c r="N13" s="30">
        <f t="shared" si="3"/>
        <v>331.28250000000003</v>
      </c>
      <c r="O13" s="30">
        <f t="shared" si="3"/>
        <v>95.471000000000004</v>
      </c>
      <c r="P13" s="31">
        <f t="shared" si="3"/>
        <v>3.2291499999999997</v>
      </c>
      <c r="Q13" s="24"/>
    </row>
    <row r="14" spans="1:17">
      <c r="A14" s="65" t="s">
        <v>47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6"/>
      <c r="Q14" s="24"/>
    </row>
    <row r="15" spans="1:17">
      <c r="A15" s="16"/>
      <c r="Q15" s="24"/>
    </row>
    <row r="16" spans="1:17" ht="25.5">
      <c r="A16" s="44" t="s">
        <v>30</v>
      </c>
      <c r="B16" s="17" t="s">
        <v>31</v>
      </c>
      <c r="C16" s="44">
        <v>250</v>
      </c>
      <c r="D16" s="44">
        <v>10.8</v>
      </c>
      <c r="E16" s="45">
        <f>C16*1.17/100</f>
        <v>2.9249999999999998</v>
      </c>
      <c r="F16" s="45">
        <f>C16*4.05/100</f>
        <v>10.125</v>
      </c>
      <c r="G16" s="45">
        <f>C16*6.94/100</f>
        <v>17.350000000000001</v>
      </c>
      <c r="H16" s="45">
        <f t="shared" ref="H16:H19" si="4">G16*4+F16*9+E16*4</f>
        <v>172.22499999999999</v>
      </c>
      <c r="I16" s="44">
        <v>0.09</v>
      </c>
      <c r="J16" s="45">
        <v>8.3800000000000008</v>
      </c>
      <c r="K16" s="46">
        <v>0</v>
      </c>
      <c r="L16" s="44">
        <v>2.35</v>
      </c>
      <c r="M16" s="45">
        <v>29.15</v>
      </c>
      <c r="N16" s="45">
        <v>56.73</v>
      </c>
      <c r="O16" s="45">
        <v>24.18</v>
      </c>
      <c r="P16" s="45">
        <v>0.9</v>
      </c>
      <c r="Q16" s="24"/>
    </row>
    <row r="17" spans="1:17">
      <c r="A17" s="32" t="s">
        <v>32</v>
      </c>
      <c r="B17" s="33" t="s">
        <v>33</v>
      </c>
      <c r="C17" s="47">
        <v>180</v>
      </c>
      <c r="D17" s="48">
        <v>12.3</v>
      </c>
      <c r="E17" s="49">
        <v>4.4400000000000004</v>
      </c>
      <c r="F17" s="49">
        <v>6.48</v>
      </c>
      <c r="G17" s="50">
        <v>44.04</v>
      </c>
      <c r="H17" s="51">
        <v>252.12</v>
      </c>
      <c r="I17" s="49">
        <v>0</v>
      </c>
      <c r="J17" s="49">
        <v>0</v>
      </c>
      <c r="K17" s="49">
        <v>32.4</v>
      </c>
      <c r="L17" s="49">
        <v>0.72</v>
      </c>
      <c r="M17" s="49">
        <v>3.12</v>
      </c>
      <c r="N17" s="49">
        <v>73.8</v>
      </c>
      <c r="O17" s="49">
        <v>22.8</v>
      </c>
      <c r="P17" s="52">
        <v>0.6</v>
      </c>
      <c r="Q17" s="24"/>
    </row>
    <row r="18" spans="1:17">
      <c r="A18" s="36" t="s">
        <v>34</v>
      </c>
      <c r="B18" s="37" t="s">
        <v>35</v>
      </c>
      <c r="C18" s="53">
        <v>100</v>
      </c>
      <c r="D18" s="53">
        <v>36.270000000000003</v>
      </c>
      <c r="E18" s="52">
        <v>8.26</v>
      </c>
      <c r="F18" s="52">
        <v>8.0500000000000007</v>
      </c>
      <c r="G18" s="54">
        <v>11.76</v>
      </c>
      <c r="H18" s="28">
        <v>152.5</v>
      </c>
      <c r="I18" s="52">
        <v>0.08</v>
      </c>
      <c r="J18" s="52">
        <v>1.44</v>
      </c>
      <c r="K18" s="52">
        <v>18.5</v>
      </c>
      <c r="L18" s="52">
        <v>0</v>
      </c>
      <c r="M18" s="52">
        <v>63.8</v>
      </c>
      <c r="N18" s="52">
        <v>122.4</v>
      </c>
      <c r="O18" s="52">
        <v>20.350000000000001</v>
      </c>
      <c r="P18" s="52">
        <v>0.62</v>
      </c>
      <c r="Q18" s="24"/>
    </row>
    <row r="19" spans="1:17">
      <c r="A19" s="55"/>
      <c r="B19" s="56" t="s">
        <v>24</v>
      </c>
      <c r="C19" s="55">
        <v>50</v>
      </c>
      <c r="D19" s="55">
        <v>3.38</v>
      </c>
      <c r="E19" s="55">
        <f>C19*7.7/100</f>
        <v>3.85</v>
      </c>
      <c r="F19" s="57">
        <f>C19*0.8/100</f>
        <v>0.4</v>
      </c>
      <c r="G19" s="55">
        <f>C19*49.5/100</f>
        <v>24.75</v>
      </c>
      <c r="H19" s="57">
        <f t="shared" si="4"/>
        <v>118</v>
      </c>
      <c r="I19" s="55">
        <f>C19*0.11/100</f>
        <v>5.5E-2</v>
      </c>
      <c r="J19" s="58">
        <v>0</v>
      </c>
      <c r="K19" s="58">
        <v>0</v>
      </c>
      <c r="L19" s="55">
        <f>C19*1.1/100</f>
        <v>0.55000000000000004</v>
      </c>
      <c r="M19" s="57">
        <f>C19*20/100</f>
        <v>10</v>
      </c>
      <c r="N19" s="57">
        <f>C19*65/100</f>
        <v>32.5</v>
      </c>
      <c r="O19" s="57">
        <f>C19*49/100</f>
        <v>24.5</v>
      </c>
      <c r="P19" s="55">
        <f>C19*1.1/100</f>
        <v>0.55000000000000004</v>
      </c>
      <c r="Q19" s="24"/>
    </row>
    <row r="20" spans="1:17">
      <c r="A20" s="38" t="s">
        <v>36</v>
      </c>
      <c r="B20" s="39" t="s">
        <v>45</v>
      </c>
      <c r="C20" s="38">
        <v>200</v>
      </c>
      <c r="D20" s="38">
        <v>8.41</v>
      </c>
      <c r="E20" s="40">
        <v>0.4</v>
      </c>
      <c r="F20" s="40">
        <v>0.27</v>
      </c>
      <c r="G20" s="40">
        <v>17.2</v>
      </c>
      <c r="H20" s="40">
        <v>72.83</v>
      </c>
      <c r="I20" s="40">
        <v>0.01</v>
      </c>
      <c r="J20" s="40">
        <v>24</v>
      </c>
      <c r="K20" s="41">
        <v>0</v>
      </c>
      <c r="L20" s="41">
        <v>0</v>
      </c>
      <c r="M20" s="40">
        <v>13.2</v>
      </c>
      <c r="N20" s="40">
        <v>2.13</v>
      </c>
      <c r="O20" s="40">
        <v>2.67</v>
      </c>
      <c r="P20" s="40">
        <v>0.53</v>
      </c>
      <c r="Q20" s="24"/>
    </row>
    <row r="21" spans="1:17">
      <c r="A21" s="65" t="s">
        <v>38</v>
      </c>
      <c r="B21" s="66"/>
      <c r="C21" s="30">
        <f t="shared" ref="C21:P21" si="5">SUM(C16:C20)</f>
        <v>780</v>
      </c>
      <c r="D21" s="30">
        <f>SUM(D16:D20)</f>
        <v>71.160000000000011</v>
      </c>
      <c r="E21" s="31">
        <f t="shared" si="5"/>
        <v>19.875</v>
      </c>
      <c r="F21" s="31">
        <f t="shared" si="5"/>
        <v>25.324999999999999</v>
      </c>
      <c r="G21" s="31">
        <f t="shared" si="5"/>
        <v>115.10000000000001</v>
      </c>
      <c r="H21" s="31">
        <f t="shared" si="5"/>
        <v>767.67500000000007</v>
      </c>
      <c r="I21" s="31">
        <f t="shared" si="5"/>
        <v>0.23499999999999999</v>
      </c>
      <c r="J21" s="31">
        <f t="shared" si="5"/>
        <v>33.82</v>
      </c>
      <c r="K21" s="31">
        <f t="shared" si="5"/>
        <v>50.9</v>
      </c>
      <c r="L21" s="31">
        <f t="shared" si="5"/>
        <v>3.62</v>
      </c>
      <c r="M21" s="31">
        <f t="shared" si="5"/>
        <v>119.27</v>
      </c>
      <c r="N21" s="31">
        <f t="shared" si="5"/>
        <v>287.56</v>
      </c>
      <c r="O21" s="31">
        <f t="shared" si="5"/>
        <v>94.500000000000014</v>
      </c>
      <c r="P21" s="31">
        <f t="shared" si="5"/>
        <v>3.2</v>
      </c>
      <c r="Q21" s="24"/>
    </row>
    <row r="22" spans="1:17">
      <c r="A22" s="80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2"/>
      <c r="Q22" s="24"/>
    </row>
    <row r="23" spans="1:17">
      <c r="A23" s="83" t="s">
        <v>48</v>
      </c>
      <c r="B23" s="83"/>
      <c r="C23" s="59"/>
      <c r="D23" s="59"/>
      <c r="E23" s="60"/>
      <c r="F23" s="60"/>
      <c r="G23" s="60"/>
      <c r="H23" s="60"/>
      <c r="I23" s="60"/>
      <c r="J23" s="60"/>
      <c r="K23" s="60"/>
      <c r="L23" s="60"/>
      <c r="M23" s="61"/>
      <c r="N23" s="61"/>
      <c r="O23" s="60"/>
      <c r="P23" s="60"/>
      <c r="Q23" s="24"/>
    </row>
    <row r="26" spans="1:17">
      <c r="C26" s="62"/>
      <c r="D26" s="62"/>
      <c r="E26" s="63"/>
      <c r="F26" s="63"/>
      <c r="G26" s="63"/>
      <c r="H26" s="63"/>
      <c r="I26" s="63"/>
      <c r="J26" s="63"/>
      <c r="K26" s="63"/>
      <c r="L26" s="64"/>
      <c r="M26" s="63"/>
      <c r="N26" s="63"/>
      <c r="O26" s="63"/>
      <c r="P26" s="63"/>
    </row>
  </sheetData>
  <mergeCells count="14">
    <mergeCell ref="E2:I2"/>
    <mergeCell ref="K2:P2"/>
    <mergeCell ref="A3:A4"/>
    <mergeCell ref="B3:B4"/>
    <mergeCell ref="C3:C4"/>
    <mergeCell ref="E3:G3"/>
    <mergeCell ref="H3:H4"/>
    <mergeCell ref="I3:L3"/>
    <mergeCell ref="M3:P3"/>
    <mergeCell ref="A13:B13"/>
    <mergeCell ref="A14:P14"/>
    <mergeCell ref="A21:B21"/>
    <mergeCell ref="A22:P22"/>
    <mergeCell ref="A23:B23"/>
  </mergeCells>
  <pageMargins left="0.25" right="0.25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2022-09-29T10:57:05Z</dcterms:modified>
</cp:coreProperties>
</file>