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7-10" sheetId="1" r:id="rId1"/>
    <sheet name="11-18" sheetId="2" r:id="rId2"/>
    <sheet name="сайт" sheetId="3" r:id="rId3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J13" i="3"/>
  <c r="I13" i="3"/>
  <c r="H13" i="3"/>
  <c r="J6" i="3"/>
  <c r="I6" i="3"/>
  <c r="G6" i="3" s="1"/>
  <c r="H6" i="3"/>
  <c r="G5" i="3"/>
  <c r="I5" i="3"/>
  <c r="H5" i="3"/>
  <c r="G13" i="3" l="1"/>
  <c r="G17" i="3"/>
  <c r="K17" i="2"/>
  <c r="J17" i="2"/>
  <c r="D17" i="2"/>
  <c r="C17" i="2"/>
  <c r="H16" i="2"/>
  <c r="P15" i="2"/>
  <c r="P17" i="2" s="1"/>
  <c r="O15" i="2"/>
  <c r="O17" i="2" s="1"/>
  <c r="N15" i="2"/>
  <c r="N17" i="2" s="1"/>
  <c r="M15" i="2"/>
  <c r="M17" i="2" s="1"/>
  <c r="L15" i="2"/>
  <c r="L17" i="2" s="1"/>
  <c r="I15" i="2"/>
  <c r="I17" i="2" s="1"/>
  <c r="G15" i="2"/>
  <c r="G17" i="2" s="1"/>
  <c r="F15" i="2"/>
  <c r="F17" i="2" s="1"/>
  <c r="E15" i="2"/>
  <c r="E17" i="2" s="1"/>
  <c r="K11" i="2"/>
  <c r="J11" i="2"/>
  <c r="D11" i="2"/>
  <c r="C11" i="2"/>
  <c r="H10" i="2"/>
  <c r="P9" i="2"/>
  <c r="O9" i="2"/>
  <c r="N9" i="2"/>
  <c r="M9" i="2"/>
  <c r="L9" i="2"/>
  <c r="I9" i="2"/>
  <c r="G9" i="2"/>
  <c r="F9" i="2"/>
  <c r="E9" i="2"/>
  <c r="P8" i="2"/>
  <c r="P11" i="2" s="1"/>
  <c r="O8" i="2"/>
  <c r="N8" i="2"/>
  <c r="N11" i="2" s="1"/>
  <c r="M8" i="2"/>
  <c r="L8" i="2"/>
  <c r="L11" i="2" s="1"/>
  <c r="I8" i="2"/>
  <c r="G8" i="2"/>
  <c r="G11" i="2" s="1"/>
  <c r="F8" i="2"/>
  <c r="E8" i="2"/>
  <c r="E11" i="2" s="1"/>
  <c r="K15" i="1"/>
  <c r="J15" i="1"/>
  <c r="C15" i="1"/>
  <c r="H14" i="1"/>
  <c r="P13" i="1"/>
  <c r="P15" i="1" s="1"/>
  <c r="O13" i="1"/>
  <c r="O15" i="1" s="1"/>
  <c r="N13" i="1"/>
  <c r="N15" i="1" s="1"/>
  <c r="M13" i="1"/>
  <c r="M15" i="1" s="1"/>
  <c r="L13" i="1"/>
  <c r="L15" i="1" s="1"/>
  <c r="I13" i="1"/>
  <c r="I15" i="1" s="1"/>
  <c r="G13" i="1"/>
  <c r="F13" i="1"/>
  <c r="E13" i="1"/>
  <c r="G11" i="1"/>
  <c r="G15" i="1" s="1"/>
  <c r="F11" i="1"/>
  <c r="E11" i="1"/>
  <c r="E15" i="1" s="1"/>
  <c r="C9" i="1"/>
  <c r="K8" i="1"/>
  <c r="K9" i="1" s="1"/>
  <c r="K17" i="1" s="1"/>
  <c r="J8" i="1"/>
  <c r="J9" i="1" s="1"/>
  <c r="I8" i="1"/>
  <c r="H8" i="1"/>
  <c r="F8" i="1"/>
  <c r="E8" i="1"/>
  <c r="P7" i="1"/>
  <c r="P9" i="1" s="1"/>
  <c r="P17" i="1" s="1"/>
  <c r="O7" i="1"/>
  <c r="O9" i="1" s="1"/>
  <c r="N7" i="1"/>
  <c r="N9" i="1" s="1"/>
  <c r="N17" i="1" s="1"/>
  <c r="M7" i="1"/>
  <c r="M9" i="1" s="1"/>
  <c r="L7" i="1"/>
  <c r="L9" i="1" s="1"/>
  <c r="L17" i="1" s="1"/>
  <c r="I7" i="1"/>
  <c r="G7" i="1"/>
  <c r="G9" i="1" s="1"/>
  <c r="G17" i="1" s="1"/>
  <c r="F7" i="1"/>
  <c r="E7" i="1"/>
  <c r="E9" i="1" s="1"/>
  <c r="E17" i="1" s="1"/>
  <c r="H7" i="1" l="1"/>
  <c r="H9" i="1" s="1"/>
  <c r="I9" i="1"/>
  <c r="J17" i="1"/>
  <c r="F11" i="2"/>
  <c r="I11" i="2"/>
  <c r="M11" i="2"/>
  <c r="O11" i="2"/>
  <c r="H9" i="2"/>
  <c r="F15" i="1"/>
  <c r="H13" i="1"/>
  <c r="H8" i="2"/>
  <c r="H11" i="2" s="1"/>
  <c r="H15" i="2"/>
  <c r="H17" i="2" s="1"/>
  <c r="I17" i="1"/>
  <c r="M17" i="1"/>
  <c r="O17" i="1"/>
  <c r="F9" i="1"/>
  <c r="H11" i="1"/>
  <c r="F17" i="1" l="1"/>
  <c r="H15" i="1"/>
  <c r="H17" i="1" s="1"/>
</calcChain>
</file>

<file path=xl/sharedStrings.xml><?xml version="1.0" encoding="utf-8"?>
<sst xmlns="http://schemas.openxmlformats.org/spreadsheetml/2006/main" count="122" uniqueCount="70">
  <si>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</si>
  <si>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</si>
  <si>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</si>
  <si>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</si>
  <si>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</si>
  <si>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</si>
  <si>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</si>
  <si>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</si>
  <si>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</si>
  <si>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</si>
  <si>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</si>
  <si>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</si>
  <si>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</si>
  <si>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</si>
  <si>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</si>
  <si>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</si>
  <si>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</si>
  <si>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</si>
  <si>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</si>
  <si>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</si>
  <si>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</si>
  <si>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</si>
  <si>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</si>
  <si>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</si>
  <si>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</si>
  <si>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</si>
  <si>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</si>
  <si>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</si>
  <si>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</si>
  <si>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Возрастная категория: 7-10 лет.</t>
  </si>
  <si>
    <t>День: вторник (2 неделя)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</si>
  <si>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</si>
  <si>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</si>
  <si>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</si>
  <si>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</si>
  <si>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</si>
  <si>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</si>
  <si>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</si>
  <si>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</si>
  <si>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</si>
  <si>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</si>
  <si>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</si>
  <si>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</si>
  <si>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</si>
  <si>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</si>
  <si>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</si>
  <si>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Каша Дружба молочная вязкая</t>
  </si>
  <si>
    <t>149/2008г</t>
  </si>
  <si>
    <t>Какао с молоком</t>
  </si>
  <si>
    <t>ИТОГО ЗА ЗАВТРАК:</t>
  </si>
  <si>
    <t>ОБЕД</t>
  </si>
  <si>
    <t>41/2008г</t>
  </si>
  <si>
    <t>Щи из свежей капусты с картофелем и сметаной</t>
  </si>
  <si>
    <t>ттк</t>
  </si>
  <si>
    <t>Плов из говядины</t>
  </si>
  <si>
    <t>153/2008г</t>
  </si>
  <si>
    <t>Компот из сухофруктов</t>
  </si>
  <si>
    <t>ИТОГО ЗА ОБЕД:</t>
  </si>
  <si>
    <t>ИТОГО ЗА ДЕНЬ:</t>
  </si>
  <si>
    <t>Возрастная категория: 11 лет и старше.</t>
  </si>
  <si>
    <t>ОБЕД многодетные, малообеспеченные, ОВЗ</t>
  </si>
  <si>
    <t>Хлеб ржано-пшеничный</t>
  </si>
  <si>
    <t>146/2008г</t>
  </si>
  <si>
    <t>Чай с лимоном</t>
  </si>
  <si>
    <t>ИТОГО ЗА обед:</t>
  </si>
  <si>
    <t>ОБЕД платники</t>
  </si>
  <si>
    <t>Утверждаю: Директор МБОУ Первомайская СОШ  Ладик Е.В.</t>
  </si>
  <si>
    <t>Шеф-повар Дьячкова С.С.</t>
  </si>
  <si>
    <t xml:space="preserve">    Шеф-поварДьячкова С.С.</t>
  </si>
  <si>
    <t>Меню на "31" января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</si>
</sst>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left" vertic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1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/>
    <xf numFmtId="164" fontId="1" fillId="2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A2" sqref="A2"/>
    </sheetView>
  </sheetViews>
  <sheetFormatPr defaultRowHeight="14.5" x14ac:dyDescent="0.35"/>
  <cols>
    <col min="2" max="2" width="23.81640625" customWidth="1"/>
    <col min="3" max="3" width="7.453125" customWidth="1"/>
    <col min="4" max="4" width="8" customWidth="1"/>
    <col min="5" max="5" width="7.26953125" customWidth="1"/>
    <col min="6" max="6" width="8.453125" customWidth="1"/>
    <col min="8" max="8" width="7.453125" customWidth="1"/>
    <col min="9" max="9" width="8.26953125" customWidth="1"/>
    <col min="10" max="10" width="7.81640625" customWidth="1"/>
    <col min="11" max="11" width="8.453125" customWidth="1"/>
    <col min="12" max="12" width="8.1796875" customWidth="1"/>
    <col min="13" max="13" width="7.54296875" customWidth="1"/>
    <col min="14" max="14" width="7.81640625" customWidth="1"/>
    <col min="15" max="15" width="8.453125" customWidth="1"/>
    <col min="16" max="16" width="8" customWidth="1"/>
  </cols>
  <sheetData>
    <row r="1" spans="1:16" ht="30.75" customHeight="1" x14ac:dyDescent="0.35">
      <c r="A1" s="37" t="s">
        <v>69</v>
      </c>
      <c r="B1" s="38"/>
      <c r="C1" s="38"/>
      <c r="D1" s="38"/>
      <c r="E1" s="38"/>
      <c r="F1" s="37" t="s">
        <v>66</v>
      </c>
      <c r="G1" s="38"/>
      <c r="I1" s="38"/>
      <c r="L1" s="38"/>
      <c r="O1" s="39"/>
      <c r="P1" s="40"/>
    </row>
    <row r="2" spans="1:16" ht="15.5" x14ac:dyDescent="0.35">
      <c r="A2" s="41" t="s">
        <v>29</v>
      </c>
      <c r="B2" s="41"/>
      <c r="C2" s="84" t="s">
        <v>30</v>
      </c>
      <c r="D2" s="84"/>
      <c r="E2" s="84"/>
      <c r="F2" s="84"/>
      <c r="G2" s="84"/>
      <c r="H2" s="84"/>
      <c r="I2" s="42"/>
      <c r="J2" s="42"/>
      <c r="K2" s="85"/>
      <c r="L2" s="85"/>
      <c r="M2" s="85"/>
      <c r="N2" s="85"/>
      <c r="O2" s="85"/>
      <c r="P2" s="85"/>
    </row>
    <row r="3" spans="1:16" x14ac:dyDescent="0.35">
      <c r="A3" s="86" t="s">
        <v>6</v>
      </c>
      <c r="B3" s="86" t="s">
        <v>31</v>
      </c>
      <c r="C3" s="88" t="s">
        <v>32</v>
      </c>
      <c r="D3" s="43"/>
      <c r="E3" s="90" t="s">
        <v>33</v>
      </c>
      <c r="F3" s="91"/>
      <c r="G3" s="92"/>
      <c r="H3" s="88" t="s">
        <v>34</v>
      </c>
      <c r="I3" s="90" t="s">
        <v>35</v>
      </c>
      <c r="J3" s="91"/>
      <c r="K3" s="91"/>
      <c r="L3" s="92"/>
      <c r="M3" s="90" t="s">
        <v>36</v>
      </c>
      <c r="N3" s="91"/>
      <c r="O3" s="91"/>
      <c r="P3" s="92"/>
    </row>
    <row r="4" spans="1:16" x14ac:dyDescent="0.35">
      <c r="A4" s="87"/>
      <c r="B4" s="87"/>
      <c r="C4" s="89"/>
      <c r="D4" s="44" t="s">
        <v>9</v>
      </c>
      <c r="E4" s="45" t="s">
        <v>11</v>
      </c>
      <c r="F4" s="45" t="s">
        <v>12</v>
      </c>
      <c r="G4" s="45" t="s">
        <v>13</v>
      </c>
      <c r="H4" s="89"/>
      <c r="I4" s="45" t="s">
        <v>37</v>
      </c>
      <c r="J4" s="45" t="s">
        <v>38</v>
      </c>
      <c r="K4" s="45" t="s">
        <v>39</v>
      </c>
      <c r="L4" s="45" t="s">
        <v>40</v>
      </c>
      <c r="M4" s="45" t="s">
        <v>41</v>
      </c>
      <c r="N4" s="45" t="s">
        <v>42</v>
      </c>
      <c r="O4" s="45" t="s">
        <v>43</v>
      </c>
      <c r="P4" s="45" t="s">
        <v>44</v>
      </c>
    </row>
    <row r="5" spans="1:16" x14ac:dyDescent="0.35">
      <c r="A5" s="46"/>
      <c r="B5" s="47"/>
      <c r="C5" s="47"/>
      <c r="D5" s="47"/>
      <c r="E5" s="47"/>
      <c r="F5" s="47"/>
      <c r="G5" s="48" t="s">
        <v>45</v>
      </c>
      <c r="H5" s="47"/>
      <c r="I5" s="49"/>
      <c r="J5" s="49"/>
      <c r="K5" s="49"/>
      <c r="L5" s="49"/>
      <c r="M5" s="49"/>
      <c r="N5" s="49"/>
      <c r="O5" s="49"/>
      <c r="P5" s="50"/>
    </row>
    <row r="6" spans="1:16" x14ac:dyDescent="0.35">
      <c r="A6" s="51">
        <v>76</v>
      </c>
      <c r="B6" s="52" t="s">
        <v>46</v>
      </c>
      <c r="C6" s="51">
        <v>180</v>
      </c>
      <c r="D6" s="51">
        <v>11.17</v>
      </c>
      <c r="E6" s="51">
        <v>5.0999999999999996</v>
      </c>
      <c r="F6" s="51">
        <v>6.3</v>
      </c>
      <c r="G6" s="51">
        <v>28.05</v>
      </c>
      <c r="H6" s="51">
        <v>134.77000000000001</v>
      </c>
      <c r="I6" s="53">
        <v>0.11</v>
      </c>
      <c r="J6" s="54">
        <v>0.97</v>
      </c>
      <c r="K6" s="54">
        <v>7.0000000000000007E-2</v>
      </c>
      <c r="L6" s="55">
        <v>2.2000000000000002</v>
      </c>
      <c r="M6" s="54">
        <v>89.9</v>
      </c>
      <c r="N6" s="54">
        <v>180.45</v>
      </c>
      <c r="O6" s="54">
        <v>123.45</v>
      </c>
      <c r="P6" s="54">
        <v>0.52</v>
      </c>
    </row>
    <row r="7" spans="1:16" x14ac:dyDescent="0.35">
      <c r="A7" s="56"/>
      <c r="B7" s="57" t="s">
        <v>18</v>
      </c>
      <c r="C7" s="58">
        <v>20</v>
      </c>
      <c r="D7" s="58">
        <v>1.04</v>
      </c>
      <c r="E7" s="58">
        <f>C7*7.7/100</f>
        <v>1.54</v>
      </c>
      <c r="F7" s="59">
        <f>C7*0.8/100</f>
        <v>0.16</v>
      </c>
      <c r="G7" s="58">
        <f>C7*49.5/100</f>
        <v>9.9</v>
      </c>
      <c r="H7" s="59">
        <f t="shared" ref="H7" si="0">G7*4+F7*9+E7*4</f>
        <v>47.2</v>
      </c>
      <c r="I7" s="58">
        <f>C7*0.11/100</f>
        <v>2.2000000000000002E-2</v>
      </c>
      <c r="J7" s="60">
        <v>0</v>
      </c>
      <c r="K7" s="60">
        <v>0</v>
      </c>
      <c r="L7" s="58">
        <f>C7*1.1/100</f>
        <v>0.22</v>
      </c>
      <c r="M7" s="59">
        <f>C7*20/100</f>
        <v>4</v>
      </c>
      <c r="N7" s="59">
        <f>C7*65/100</f>
        <v>13</v>
      </c>
      <c r="O7" s="59">
        <f>C7*49/100</f>
        <v>9.8000000000000007</v>
      </c>
      <c r="P7" s="58">
        <f>C7*1.1/100</f>
        <v>0.22</v>
      </c>
    </row>
    <row r="8" spans="1:16" x14ac:dyDescent="0.35">
      <c r="A8" s="61" t="s">
        <v>47</v>
      </c>
      <c r="B8" s="57" t="s">
        <v>48</v>
      </c>
      <c r="C8" s="58">
        <v>200</v>
      </c>
      <c r="D8" s="58">
        <v>8.5</v>
      </c>
      <c r="E8" s="59">
        <f>4.9*C8/100</f>
        <v>9.8000000000000007</v>
      </c>
      <c r="F8" s="59">
        <f>5*C8/100</f>
        <v>10</v>
      </c>
      <c r="G8" s="59">
        <v>45</v>
      </c>
      <c r="H8" s="59">
        <f>194.6*C8/100</f>
        <v>389.2</v>
      </c>
      <c r="I8" s="58">
        <f>0.06*C8/100</f>
        <v>0.12</v>
      </c>
      <c r="J8" s="58">
        <f>0.54*C8/100</f>
        <v>1.08</v>
      </c>
      <c r="K8" s="58">
        <f>0.04*C8/100</f>
        <v>0.08</v>
      </c>
      <c r="L8" s="59">
        <v>0.8</v>
      </c>
      <c r="M8" s="59">
        <v>344.4</v>
      </c>
      <c r="N8" s="59">
        <v>356.8</v>
      </c>
      <c r="O8" s="59">
        <v>49.6</v>
      </c>
      <c r="P8" s="59">
        <v>2</v>
      </c>
    </row>
    <row r="9" spans="1:16" x14ac:dyDescent="0.35">
      <c r="A9" s="79" t="s">
        <v>49</v>
      </c>
      <c r="B9" s="80"/>
      <c r="C9" s="62">
        <f t="shared" ref="C9:P9" si="1">SUM(C6:C8)</f>
        <v>400</v>
      </c>
      <c r="D9" s="62"/>
      <c r="E9" s="62">
        <f t="shared" si="1"/>
        <v>16.440000000000001</v>
      </c>
      <c r="F9" s="63">
        <f t="shared" si="1"/>
        <v>16.46</v>
      </c>
      <c r="G9" s="63">
        <f t="shared" si="1"/>
        <v>82.95</v>
      </c>
      <c r="H9" s="63">
        <f t="shared" si="1"/>
        <v>571.17000000000007</v>
      </c>
      <c r="I9" s="63">
        <f t="shared" si="1"/>
        <v>0.252</v>
      </c>
      <c r="J9" s="62">
        <f t="shared" si="1"/>
        <v>2.0499999999999998</v>
      </c>
      <c r="K9" s="63">
        <f t="shared" si="1"/>
        <v>0.15000000000000002</v>
      </c>
      <c r="L9" s="62">
        <f t="shared" si="1"/>
        <v>3.2200000000000006</v>
      </c>
      <c r="M9" s="62">
        <f t="shared" si="1"/>
        <v>438.29999999999995</v>
      </c>
      <c r="N9" s="62">
        <f t="shared" si="1"/>
        <v>550.25</v>
      </c>
      <c r="O9" s="62">
        <f t="shared" si="1"/>
        <v>182.85</v>
      </c>
      <c r="P9" s="62">
        <f t="shared" si="1"/>
        <v>2.74</v>
      </c>
    </row>
    <row r="10" spans="1:16" x14ac:dyDescent="0.35">
      <c r="A10" s="79" t="s">
        <v>50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0"/>
    </row>
    <row r="11" spans="1:16" ht="26" x14ac:dyDescent="0.35">
      <c r="A11" s="58" t="s">
        <v>51</v>
      </c>
      <c r="B11" s="69" t="s">
        <v>52</v>
      </c>
      <c r="C11" s="58">
        <v>200</v>
      </c>
      <c r="D11" s="58">
        <v>6.15</v>
      </c>
      <c r="E11" s="59">
        <f>2/250*C11</f>
        <v>1.6</v>
      </c>
      <c r="F11" s="59">
        <f>4.3/250*C11</f>
        <v>3.44</v>
      </c>
      <c r="G11" s="59">
        <f>10/250*C11</f>
        <v>8</v>
      </c>
      <c r="H11" s="59">
        <f>G11*4+F11*9+E11*4</f>
        <v>69.36</v>
      </c>
      <c r="I11" s="58">
        <v>0.06</v>
      </c>
      <c r="J11" s="59">
        <v>15.78</v>
      </c>
      <c r="K11" s="60">
        <v>0</v>
      </c>
      <c r="L11" s="59">
        <v>0.8</v>
      </c>
      <c r="M11" s="59">
        <v>65</v>
      </c>
      <c r="N11" s="59">
        <v>185</v>
      </c>
      <c r="O11" s="59">
        <v>25</v>
      </c>
      <c r="P11" s="59">
        <v>0.83</v>
      </c>
    </row>
    <row r="12" spans="1:16" x14ac:dyDescent="0.35">
      <c r="A12" s="51" t="s">
        <v>53</v>
      </c>
      <c r="B12" s="52" t="s">
        <v>54</v>
      </c>
      <c r="C12" s="51">
        <v>180</v>
      </c>
      <c r="D12" s="51">
        <v>51.76</v>
      </c>
      <c r="E12" s="51">
        <v>20.170000000000002</v>
      </c>
      <c r="F12" s="51">
        <v>30.48</v>
      </c>
      <c r="G12" s="51">
        <v>31.9</v>
      </c>
      <c r="H12" s="51">
        <v>401.26</v>
      </c>
      <c r="I12" s="64">
        <v>0.17</v>
      </c>
      <c r="J12" s="65">
        <v>1.5</v>
      </c>
      <c r="K12" s="65">
        <v>0.16</v>
      </c>
      <c r="L12" s="65">
        <v>2.4</v>
      </c>
      <c r="M12" s="65">
        <v>39.799999999999997</v>
      </c>
      <c r="N12" s="65">
        <v>0.57999999999999996</v>
      </c>
      <c r="O12" s="65">
        <v>52</v>
      </c>
      <c r="P12" s="65">
        <v>5.25</v>
      </c>
    </row>
    <row r="13" spans="1:16" x14ac:dyDescent="0.35">
      <c r="A13" s="58"/>
      <c r="B13" s="57" t="s">
        <v>18</v>
      </c>
      <c r="C13" s="58">
        <v>30</v>
      </c>
      <c r="D13" s="58">
        <v>1.35</v>
      </c>
      <c r="E13" s="58">
        <f>C13*7.7/100</f>
        <v>2.31</v>
      </c>
      <c r="F13" s="59">
        <f>C13*0.8/100</f>
        <v>0.24</v>
      </c>
      <c r="G13" s="58">
        <f>C13*49.5/100</f>
        <v>14.85</v>
      </c>
      <c r="H13" s="59">
        <f t="shared" ref="H13:H14" si="2">G13*4+F13*9+E13*4</f>
        <v>70.8</v>
      </c>
      <c r="I13" s="58">
        <f>C13*0.11/100</f>
        <v>3.3000000000000002E-2</v>
      </c>
      <c r="J13" s="60">
        <v>0</v>
      </c>
      <c r="K13" s="60">
        <v>0</v>
      </c>
      <c r="L13" s="58">
        <f>C13*1.1/100</f>
        <v>0.33</v>
      </c>
      <c r="M13" s="59">
        <f>C13*20/100</f>
        <v>6</v>
      </c>
      <c r="N13" s="59">
        <f>C13*65/100</f>
        <v>19.5</v>
      </c>
      <c r="O13" s="59">
        <f>C13*49/100</f>
        <v>14.7</v>
      </c>
      <c r="P13" s="58">
        <f>C13*1.1/100</f>
        <v>0.33</v>
      </c>
    </row>
    <row r="14" spans="1:16" x14ac:dyDescent="0.35">
      <c r="A14" s="58" t="s">
        <v>55</v>
      </c>
      <c r="B14" s="57" t="s">
        <v>56</v>
      </c>
      <c r="C14" s="58">
        <v>200</v>
      </c>
      <c r="D14" s="58">
        <v>3.11</v>
      </c>
      <c r="E14" s="59">
        <v>0.6</v>
      </c>
      <c r="F14" s="60">
        <v>0</v>
      </c>
      <c r="G14" s="59">
        <v>31.4</v>
      </c>
      <c r="H14" s="60">
        <f t="shared" si="2"/>
        <v>128</v>
      </c>
      <c r="I14" s="58">
        <v>0.02</v>
      </c>
      <c r="J14" s="58">
        <v>0.73</v>
      </c>
      <c r="K14" s="60">
        <v>0</v>
      </c>
      <c r="L14" s="58">
        <v>0.51</v>
      </c>
      <c r="M14" s="58">
        <v>32.479999999999997</v>
      </c>
      <c r="N14" s="58">
        <v>23.44</v>
      </c>
      <c r="O14" s="58">
        <v>17.46</v>
      </c>
      <c r="P14" s="59">
        <v>0.7</v>
      </c>
    </row>
    <row r="15" spans="1:16" x14ac:dyDescent="0.35">
      <c r="A15" s="79" t="s">
        <v>57</v>
      </c>
      <c r="B15" s="80"/>
      <c r="C15" s="62">
        <f t="shared" ref="C15:P15" si="3">SUM(C11:C14)</f>
        <v>610</v>
      </c>
      <c r="D15" s="62"/>
      <c r="E15" s="62">
        <f t="shared" si="3"/>
        <v>24.680000000000003</v>
      </c>
      <c r="F15" s="63">
        <f t="shared" si="3"/>
        <v>34.160000000000004</v>
      </c>
      <c r="G15" s="62">
        <f t="shared" si="3"/>
        <v>86.15</v>
      </c>
      <c r="H15" s="63">
        <f t="shared" si="3"/>
        <v>669.42</v>
      </c>
      <c r="I15" s="63">
        <f t="shared" si="3"/>
        <v>0.28300000000000003</v>
      </c>
      <c r="J15" s="63">
        <f t="shared" si="3"/>
        <v>18.010000000000002</v>
      </c>
      <c r="K15" s="63">
        <f t="shared" si="3"/>
        <v>0.16</v>
      </c>
      <c r="L15" s="63">
        <f t="shared" si="3"/>
        <v>4.04</v>
      </c>
      <c r="M15" s="63">
        <f t="shared" si="3"/>
        <v>143.28</v>
      </c>
      <c r="N15" s="63">
        <f t="shared" si="3"/>
        <v>228.52</v>
      </c>
      <c r="O15" s="63">
        <f t="shared" si="3"/>
        <v>109.16</v>
      </c>
      <c r="P15" s="63">
        <f t="shared" si="3"/>
        <v>7.11</v>
      </c>
    </row>
    <row r="16" spans="1:16" x14ac:dyDescent="0.35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</row>
    <row r="17" spans="1:16" x14ac:dyDescent="0.35">
      <c r="A17" s="79" t="s">
        <v>58</v>
      </c>
      <c r="B17" s="80"/>
      <c r="C17" s="58"/>
      <c r="D17" s="62">
        <v>83.08</v>
      </c>
      <c r="E17" s="62">
        <f t="shared" ref="E17:P17" si="4">E9+E15</f>
        <v>41.120000000000005</v>
      </c>
      <c r="F17" s="63">
        <f t="shared" si="4"/>
        <v>50.620000000000005</v>
      </c>
      <c r="G17" s="63">
        <f t="shared" si="4"/>
        <v>169.10000000000002</v>
      </c>
      <c r="H17" s="63">
        <f t="shared" si="4"/>
        <v>1240.5900000000001</v>
      </c>
      <c r="I17" s="63">
        <f t="shared" si="4"/>
        <v>0.53500000000000003</v>
      </c>
      <c r="J17" s="63">
        <f t="shared" si="4"/>
        <v>20.060000000000002</v>
      </c>
      <c r="K17" s="63">
        <f t="shared" si="4"/>
        <v>0.31000000000000005</v>
      </c>
      <c r="L17" s="62">
        <f t="shared" si="4"/>
        <v>7.2600000000000007</v>
      </c>
      <c r="M17" s="63">
        <f t="shared" si="4"/>
        <v>581.57999999999993</v>
      </c>
      <c r="N17" s="63">
        <f t="shared" si="4"/>
        <v>778.77</v>
      </c>
      <c r="O17" s="62">
        <f t="shared" si="4"/>
        <v>292.01</v>
      </c>
      <c r="P17" s="63">
        <f t="shared" si="4"/>
        <v>9.8500000000000014</v>
      </c>
    </row>
    <row r="19" spans="1:16" x14ac:dyDescent="0.35">
      <c r="B19" t="s">
        <v>67</v>
      </c>
    </row>
  </sheetData>
  <mergeCells count="14">
    <mergeCell ref="C2:H2"/>
    <mergeCell ref="K2:P2"/>
    <mergeCell ref="A3:A4"/>
    <mergeCell ref="B3:B4"/>
    <mergeCell ref="C3:C4"/>
    <mergeCell ref="E3:G3"/>
    <mergeCell ref="H3:H4"/>
    <mergeCell ref="I3:L3"/>
    <mergeCell ref="M3:P3"/>
    <mergeCell ref="A9:B9"/>
    <mergeCell ref="A10:P10"/>
    <mergeCell ref="A15:B15"/>
    <mergeCell ref="A16:P16"/>
    <mergeCell ref="A17:B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A2" sqref="A2"/>
    </sheetView>
  </sheetViews>
  <sheetFormatPr defaultRowHeight="14.5" x14ac:dyDescent="0.35"/>
  <cols>
    <col min="1" max="1" width="8.26953125" customWidth="1"/>
    <col min="2" max="2" width="22.1796875" customWidth="1"/>
    <col min="3" max="4" width="7.7265625" customWidth="1"/>
    <col min="5" max="5" width="7.81640625" customWidth="1"/>
    <col min="6" max="6" width="8.26953125" customWidth="1"/>
    <col min="7" max="7" width="8.1796875" customWidth="1"/>
    <col min="8" max="8" width="8.453125" customWidth="1"/>
    <col min="9" max="10" width="7.7265625" customWidth="1"/>
    <col min="11" max="11" width="8.1796875" customWidth="1"/>
    <col min="12" max="13" width="7.453125" customWidth="1"/>
    <col min="14" max="14" width="7.54296875" customWidth="1"/>
    <col min="15" max="15" width="8.453125" customWidth="1"/>
    <col min="16" max="16" width="7.54296875" customWidth="1"/>
  </cols>
  <sheetData>
    <row r="1" spans="1:16" ht="24.75" customHeight="1" x14ac:dyDescent="0.35">
      <c r="A1" s="37" t="s">
        <v>69</v>
      </c>
      <c r="B1" s="38"/>
      <c r="C1" s="38"/>
      <c r="D1" s="38"/>
      <c r="E1" s="38"/>
      <c r="F1" s="37" t="s">
        <v>66</v>
      </c>
      <c r="H1" s="38"/>
      <c r="J1" s="39"/>
      <c r="L1" s="39"/>
      <c r="M1" s="40"/>
      <c r="N1" s="40"/>
      <c r="O1" s="40"/>
      <c r="P1" s="38"/>
    </row>
    <row r="2" spans="1:16" ht="15.5" x14ac:dyDescent="0.35">
      <c r="A2" s="41" t="s">
        <v>59</v>
      </c>
      <c r="B2" s="41"/>
      <c r="C2" s="66"/>
      <c r="D2" s="66"/>
      <c r="E2" s="84" t="s">
        <v>30</v>
      </c>
      <c r="F2" s="84"/>
      <c r="G2" s="84"/>
      <c r="H2" s="84"/>
      <c r="I2" s="84"/>
      <c r="J2" s="42"/>
      <c r="K2" s="85"/>
      <c r="L2" s="85"/>
      <c r="M2" s="85"/>
      <c r="N2" s="85"/>
      <c r="O2" s="85"/>
      <c r="P2" s="85"/>
    </row>
    <row r="3" spans="1:16" x14ac:dyDescent="0.35">
      <c r="A3" s="86" t="s">
        <v>6</v>
      </c>
      <c r="B3" s="86" t="s">
        <v>31</v>
      </c>
      <c r="C3" s="88" t="s">
        <v>32</v>
      </c>
      <c r="D3" s="43"/>
      <c r="E3" s="90" t="s">
        <v>33</v>
      </c>
      <c r="F3" s="91"/>
      <c r="G3" s="92"/>
      <c r="H3" s="88" t="s">
        <v>34</v>
      </c>
      <c r="I3" s="90" t="s">
        <v>35</v>
      </c>
      <c r="J3" s="91"/>
      <c r="K3" s="91"/>
      <c r="L3" s="92"/>
      <c r="M3" s="90" t="s">
        <v>36</v>
      </c>
      <c r="N3" s="91"/>
      <c r="O3" s="91"/>
      <c r="P3" s="92"/>
    </row>
    <row r="4" spans="1:16" x14ac:dyDescent="0.35">
      <c r="A4" s="87"/>
      <c r="B4" s="87"/>
      <c r="C4" s="89"/>
      <c r="D4" s="44" t="s">
        <v>9</v>
      </c>
      <c r="E4" s="45" t="s">
        <v>11</v>
      </c>
      <c r="F4" s="45" t="s">
        <v>12</v>
      </c>
      <c r="G4" s="45" t="s">
        <v>13</v>
      </c>
      <c r="H4" s="89"/>
      <c r="I4" s="45" t="s">
        <v>37</v>
      </c>
      <c r="J4" s="45" t="s">
        <v>38</v>
      </c>
      <c r="K4" s="45" t="s">
        <v>39</v>
      </c>
      <c r="L4" s="45" t="s">
        <v>40</v>
      </c>
      <c r="M4" s="45" t="s">
        <v>41</v>
      </c>
      <c r="N4" s="45" t="s">
        <v>42</v>
      </c>
      <c r="O4" s="45" t="s">
        <v>43</v>
      </c>
      <c r="P4" s="45" t="s">
        <v>44</v>
      </c>
    </row>
    <row r="5" spans="1:16" x14ac:dyDescent="0.35">
      <c r="A5" s="67"/>
      <c r="B5" s="49"/>
      <c r="C5" s="49"/>
      <c r="D5" s="49"/>
      <c r="E5" s="49"/>
      <c r="F5" s="49"/>
      <c r="G5" s="68" t="s">
        <v>60</v>
      </c>
      <c r="H5" s="49"/>
      <c r="I5" s="49"/>
      <c r="J5" s="49"/>
      <c r="K5" s="49"/>
      <c r="L5" s="49"/>
      <c r="M5" s="49"/>
      <c r="N5" s="49"/>
      <c r="O5" s="49"/>
      <c r="P5" s="50"/>
    </row>
    <row r="6" spans="1:16" ht="26" x14ac:dyDescent="0.35">
      <c r="A6" s="58" t="s">
        <v>51</v>
      </c>
      <c r="B6" s="69" t="s">
        <v>52</v>
      </c>
      <c r="C6" s="58">
        <v>250</v>
      </c>
      <c r="D6" s="58">
        <v>7.71</v>
      </c>
      <c r="E6" s="59"/>
      <c r="F6" s="59">
        <v>4.3</v>
      </c>
      <c r="G6" s="59">
        <v>10</v>
      </c>
      <c r="H6" s="59">
        <v>86.699999999999989</v>
      </c>
      <c r="I6" s="58">
        <v>0.06</v>
      </c>
      <c r="J6" s="59">
        <v>15.78</v>
      </c>
      <c r="K6" s="60">
        <v>0</v>
      </c>
      <c r="L6" s="59">
        <v>0.8</v>
      </c>
      <c r="M6" s="59">
        <v>65</v>
      </c>
      <c r="N6" s="59">
        <v>185</v>
      </c>
      <c r="O6" s="59">
        <v>25</v>
      </c>
      <c r="P6" s="59">
        <v>0.83</v>
      </c>
    </row>
    <row r="7" spans="1:16" x14ac:dyDescent="0.35">
      <c r="A7" s="51" t="s">
        <v>53</v>
      </c>
      <c r="B7" s="52" t="s">
        <v>54</v>
      </c>
      <c r="C7" s="51">
        <v>180</v>
      </c>
      <c r="D7" s="51">
        <v>51.76</v>
      </c>
      <c r="E7" s="51">
        <v>25.77</v>
      </c>
      <c r="F7" s="51">
        <v>38.56</v>
      </c>
      <c r="G7" s="51">
        <v>40.76</v>
      </c>
      <c r="H7" s="51">
        <v>512.72</v>
      </c>
      <c r="I7" s="64">
        <v>0.22</v>
      </c>
      <c r="J7" s="65">
        <v>1.92</v>
      </c>
      <c r="K7" s="65">
        <v>0.2</v>
      </c>
      <c r="L7" s="65">
        <v>3.07</v>
      </c>
      <c r="M7" s="65">
        <v>50.85</v>
      </c>
      <c r="N7" s="65">
        <v>0.89</v>
      </c>
      <c r="O7" s="65">
        <v>66.44</v>
      </c>
      <c r="P7" s="65">
        <v>6.71</v>
      </c>
    </row>
    <row r="8" spans="1:16" x14ac:dyDescent="0.35">
      <c r="A8" s="58"/>
      <c r="B8" s="57" t="s">
        <v>18</v>
      </c>
      <c r="C8" s="58">
        <v>70</v>
      </c>
      <c r="D8" s="58">
        <v>3.49</v>
      </c>
      <c r="E8" s="58">
        <f>C8*7.7/100</f>
        <v>5.39</v>
      </c>
      <c r="F8" s="59">
        <f>C8*0.8/100</f>
        <v>0.56000000000000005</v>
      </c>
      <c r="G8" s="58">
        <f>C8*49.5/100</f>
        <v>34.65</v>
      </c>
      <c r="H8" s="59">
        <f t="shared" ref="H8:H10" si="0">G8*4+F8*9+E8*4</f>
        <v>165.2</v>
      </c>
      <c r="I8" s="58">
        <f>C8*0.11/100</f>
        <v>7.6999999999999999E-2</v>
      </c>
      <c r="J8" s="60">
        <v>0</v>
      </c>
      <c r="K8" s="60">
        <v>0</v>
      </c>
      <c r="L8" s="58">
        <f>C8*1.1/100</f>
        <v>0.77</v>
      </c>
      <c r="M8" s="59">
        <f>C8*20/100</f>
        <v>14</v>
      </c>
      <c r="N8" s="59">
        <f>C8*65/100</f>
        <v>45.5</v>
      </c>
      <c r="O8" s="59">
        <f>C8*49/100</f>
        <v>34.299999999999997</v>
      </c>
      <c r="P8" s="58">
        <f>C8*1.1/100</f>
        <v>0.77</v>
      </c>
    </row>
    <row r="9" spans="1:16" x14ac:dyDescent="0.35">
      <c r="A9" s="58"/>
      <c r="B9" s="57" t="s">
        <v>61</v>
      </c>
      <c r="C9" s="58">
        <v>0</v>
      </c>
      <c r="D9" s="58">
        <v>0</v>
      </c>
      <c r="E9" s="58">
        <f>D9*7.7/100</f>
        <v>0</v>
      </c>
      <c r="F9" s="59">
        <f>D9*0.8/100</f>
        <v>0</v>
      </c>
      <c r="G9" s="58">
        <f>D9*49.5/100</f>
        <v>0</v>
      </c>
      <c r="H9" s="59">
        <f t="shared" si="0"/>
        <v>0</v>
      </c>
      <c r="I9" s="59">
        <f>D9*0.11/100</f>
        <v>0</v>
      </c>
      <c r="J9" s="60">
        <v>0</v>
      </c>
      <c r="K9" s="60">
        <v>0</v>
      </c>
      <c r="L9" s="58">
        <f>D9*1.1/100</f>
        <v>0</v>
      </c>
      <c r="M9" s="59">
        <f>D9*20/100</f>
        <v>0</v>
      </c>
      <c r="N9" s="59">
        <f>D9*65/100</f>
        <v>0</v>
      </c>
      <c r="O9" s="59">
        <f>D9*14/100</f>
        <v>0</v>
      </c>
      <c r="P9" s="58">
        <f>D9*1.1/100</f>
        <v>0</v>
      </c>
    </row>
    <row r="10" spans="1:16" x14ac:dyDescent="0.35">
      <c r="A10" s="58" t="s">
        <v>62</v>
      </c>
      <c r="B10" s="70" t="s">
        <v>63</v>
      </c>
      <c r="C10" s="71">
        <v>200</v>
      </c>
      <c r="D10" s="71">
        <v>4.04</v>
      </c>
      <c r="E10" s="65">
        <v>0.3</v>
      </c>
      <c r="F10" s="72">
        <v>0</v>
      </c>
      <c r="G10" s="65">
        <v>15.2</v>
      </c>
      <c r="H10" s="65">
        <f t="shared" si="0"/>
        <v>62</v>
      </c>
      <c r="I10" s="72">
        <v>0</v>
      </c>
      <c r="J10" s="65">
        <v>2.2000000000000002</v>
      </c>
      <c r="K10" s="72">
        <v>0</v>
      </c>
      <c r="L10" s="72">
        <v>0</v>
      </c>
      <c r="M10" s="65">
        <v>16</v>
      </c>
      <c r="N10" s="65">
        <v>8</v>
      </c>
      <c r="O10" s="65">
        <v>6</v>
      </c>
      <c r="P10" s="65">
        <v>0.8</v>
      </c>
    </row>
    <row r="11" spans="1:16" x14ac:dyDescent="0.35">
      <c r="A11" s="79" t="s">
        <v>64</v>
      </c>
      <c r="B11" s="80"/>
      <c r="C11" s="62">
        <f t="shared" ref="C11:P11" si="1">SUM(C6:C10)</f>
        <v>700</v>
      </c>
      <c r="D11" s="63">
        <f>SUM(D6:D10)</f>
        <v>67</v>
      </c>
      <c r="E11" s="62">
        <f t="shared" si="1"/>
        <v>31.46</v>
      </c>
      <c r="F11" s="63">
        <f t="shared" si="1"/>
        <v>43.42</v>
      </c>
      <c r="G11" s="63">
        <f t="shared" si="1"/>
        <v>100.61</v>
      </c>
      <c r="H11" s="63">
        <f t="shared" si="1"/>
        <v>826.62000000000012</v>
      </c>
      <c r="I11" s="63">
        <f t="shared" si="1"/>
        <v>0.35700000000000004</v>
      </c>
      <c r="J11" s="62">
        <f t="shared" si="1"/>
        <v>19.899999999999999</v>
      </c>
      <c r="K11" s="63">
        <f t="shared" si="1"/>
        <v>0.2</v>
      </c>
      <c r="L11" s="62">
        <f t="shared" si="1"/>
        <v>4.6400000000000006</v>
      </c>
      <c r="M11" s="63">
        <f t="shared" si="1"/>
        <v>145.85</v>
      </c>
      <c r="N11" s="62">
        <f t="shared" si="1"/>
        <v>239.39</v>
      </c>
      <c r="O11" s="62">
        <f t="shared" si="1"/>
        <v>131.74</v>
      </c>
      <c r="P11" s="63">
        <f t="shared" si="1"/>
        <v>9.1100000000000012</v>
      </c>
    </row>
    <row r="12" spans="1:16" x14ac:dyDescent="0.35">
      <c r="A12" s="79" t="s">
        <v>65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0"/>
    </row>
    <row r="13" spans="1:16" ht="26" x14ac:dyDescent="0.35">
      <c r="A13" s="58" t="s">
        <v>51</v>
      </c>
      <c r="B13" s="69" t="s">
        <v>52</v>
      </c>
      <c r="C13" s="58">
        <v>250</v>
      </c>
      <c r="D13" s="58">
        <v>10.02</v>
      </c>
      <c r="E13" s="59">
        <v>2</v>
      </c>
      <c r="F13" s="59">
        <v>4.3</v>
      </c>
      <c r="G13" s="59">
        <v>10</v>
      </c>
      <c r="H13" s="59">
        <v>86.699999999999989</v>
      </c>
      <c r="I13" s="58">
        <v>0.06</v>
      </c>
      <c r="J13" s="59">
        <v>15.78</v>
      </c>
      <c r="K13" s="60">
        <v>0</v>
      </c>
      <c r="L13" s="59">
        <v>0.8</v>
      </c>
      <c r="M13" s="59">
        <v>65</v>
      </c>
      <c r="N13" s="59">
        <v>185</v>
      </c>
      <c r="O13" s="59">
        <v>25</v>
      </c>
      <c r="P13" s="59">
        <v>0.83</v>
      </c>
    </row>
    <row r="14" spans="1:16" x14ac:dyDescent="0.35">
      <c r="A14" s="51" t="s">
        <v>53</v>
      </c>
      <c r="B14" s="52" t="s">
        <v>54</v>
      </c>
      <c r="C14" s="51">
        <v>180</v>
      </c>
      <c r="D14" s="51">
        <v>67.290000000000006</v>
      </c>
      <c r="E14" s="51">
        <v>25.77</v>
      </c>
      <c r="F14" s="51">
        <v>38.56</v>
      </c>
      <c r="G14" s="51">
        <v>40.76</v>
      </c>
      <c r="H14" s="51">
        <v>512.72</v>
      </c>
      <c r="I14" s="64">
        <v>0.22</v>
      </c>
      <c r="J14" s="65">
        <v>1.92</v>
      </c>
      <c r="K14" s="65">
        <v>0.2</v>
      </c>
      <c r="L14" s="65">
        <v>3.07</v>
      </c>
      <c r="M14" s="65">
        <v>50.85</v>
      </c>
      <c r="N14" s="65">
        <v>0.89</v>
      </c>
      <c r="O14" s="65">
        <v>66.44</v>
      </c>
      <c r="P14" s="65">
        <v>6.71</v>
      </c>
    </row>
    <row r="15" spans="1:16" x14ac:dyDescent="0.35">
      <c r="A15" s="58"/>
      <c r="B15" s="57" t="s">
        <v>18</v>
      </c>
      <c r="C15" s="58">
        <v>50</v>
      </c>
      <c r="D15" s="58">
        <v>3.38</v>
      </c>
      <c r="E15" s="58">
        <f>C15*7.7/100</f>
        <v>3.85</v>
      </c>
      <c r="F15" s="59">
        <f>C15*0.8/100</f>
        <v>0.4</v>
      </c>
      <c r="G15" s="58">
        <f>C15*49.5/100</f>
        <v>24.75</v>
      </c>
      <c r="H15" s="59">
        <f t="shared" ref="H15:H16" si="2">G15*4+F15*9+E15*4</f>
        <v>118</v>
      </c>
      <c r="I15" s="58">
        <f>C15*0.11/100</f>
        <v>5.5E-2</v>
      </c>
      <c r="J15" s="60">
        <v>0</v>
      </c>
      <c r="K15" s="60">
        <v>0</v>
      </c>
      <c r="L15" s="58">
        <f>C15*1.1/100</f>
        <v>0.55000000000000004</v>
      </c>
      <c r="M15" s="59">
        <f>C15*20/100</f>
        <v>10</v>
      </c>
      <c r="N15" s="59">
        <f>C15*65/100</f>
        <v>32.5</v>
      </c>
      <c r="O15" s="59">
        <f>C15*49/100</f>
        <v>24.5</v>
      </c>
      <c r="P15" s="58">
        <f>C15*1.1/100</f>
        <v>0.55000000000000004</v>
      </c>
    </row>
    <row r="16" spans="1:16" x14ac:dyDescent="0.35">
      <c r="A16" s="58" t="s">
        <v>62</v>
      </c>
      <c r="B16" s="70" t="s">
        <v>63</v>
      </c>
      <c r="C16" s="71">
        <v>200</v>
      </c>
      <c r="D16" s="71">
        <v>4.04</v>
      </c>
      <c r="E16" s="65">
        <v>0.3</v>
      </c>
      <c r="F16" s="72">
        <v>0</v>
      </c>
      <c r="G16" s="65">
        <v>15.2</v>
      </c>
      <c r="H16" s="65">
        <f t="shared" si="2"/>
        <v>62</v>
      </c>
      <c r="I16" s="72">
        <v>0</v>
      </c>
      <c r="J16" s="65">
        <v>2.2000000000000002</v>
      </c>
      <c r="K16" s="72">
        <v>0</v>
      </c>
      <c r="L16" s="72">
        <v>0</v>
      </c>
      <c r="M16" s="65">
        <v>16</v>
      </c>
      <c r="N16" s="65">
        <v>8</v>
      </c>
      <c r="O16" s="65">
        <v>6</v>
      </c>
      <c r="P16" s="65">
        <v>0.8</v>
      </c>
    </row>
    <row r="17" spans="1:16" x14ac:dyDescent="0.35">
      <c r="A17" s="79" t="s">
        <v>57</v>
      </c>
      <c r="B17" s="80"/>
      <c r="C17" s="62">
        <f t="shared" ref="C17:P17" si="3">SUM(C13:C16)</f>
        <v>680</v>
      </c>
      <c r="D17" s="62">
        <f>SUM(D13:D16)</f>
        <v>84.73</v>
      </c>
      <c r="E17" s="63">
        <f t="shared" si="3"/>
        <v>31.92</v>
      </c>
      <c r="F17" s="63">
        <f t="shared" si="3"/>
        <v>43.26</v>
      </c>
      <c r="G17" s="62">
        <f t="shared" si="3"/>
        <v>90.71</v>
      </c>
      <c r="H17" s="63">
        <f t="shared" si="3"/>
        <v>779.42000000000007</v>
      </c>
      <c r="I17" s="63">
        <f t="shared" si="3"/>
        <v>0.33500000000000002</v>
      </c>
      <c r="J17" s="63">
        <f t="shared" si="3"/>
        <v>19.899999999999999</v>
      </c>
      <c r="K17" s="63">
        <f t="shared" si="3"/>
        <v>0.2</v>
      </c>
      <c r="L17" s="63">
        <f t="shared" si="3"/>
        <v>4.42</v>
      </c>
      <c r="M17" s="63">
        <f t="shared" si="3"/>
        <v>141.85</v>
      </c>
      <c r="N17" s="63">
        <f t="shared" si="3"/>
        <v>226.39</v>
      </c>
      <c r="O17" s="63">
        <f t="shared" si="3"/>
        <v>121.94</v>
      </c>
      <c r="P17" s="63">
        <f t="shared" si="3"/>
        <v>8.89</v>
      </c>
    </row>
    <row r="18" spans="1:16" x14ac:dyDescent="0.35">
      <c r="A18" s="93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5"/>
    </row>
    <row r="19" spans="1:16" x14ac:dyDescent="0.35">
      <c r="A19" s="96" t="s">
        <v>68</v>
      </c>
      <c r="B19" s="96"/>
      <c r="C19" s="73"/>
      <c r="D19" s="73"/>
      <c r="E19" s="74"/>
      <c r="F19" s="75"/>
      <c r="G19" s="75"/>
      <c r="H19" s="75"/>
      <c r="I19" s="75"/>
      <c r="J19" s="75"/>
      <c r="K19" s="75"/>
      <c r="L19" s="74"/>
      <c r="M19" s="75"/>
      <c r="N19" s="75"/>
      <c r="O19" s="74"/>
      <c r="P19" s="75"/>
    </row>
  </sheetData>
  <mergeCells count="14">
    <mergeCell ref="E2:I2"/>
    <mergeCell ref="K2:P2"/>
    <mergeCell ref="A3:A4"/>
    <mergeCell ref="B3:B4"/>
    <mergeCell ref="C3:C4"/>
    <mergeCell ref="E3:G3"/>
    <mergeCell ref="H3:H4"/>
    <mergeCell ref="I3:L3"/>
    <mergeCell ref="M3:P3"/>
    <mergeCell ref="A11:B11"/>
    <mergeCell ref="A12:P12"/>
    <mergeCell ref="A17:B17"/>
    <mergeCell ref="A18:P18"/>
    <mergeCell ref="A19:B1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97" t="s">
        <v>1</v>
      </c>
      <c r="C1" s="98"/>
      <c r="D1" s="99"/>
      <c r="E1" t="s">
        <v>2</v>
      </c>
      <c r="F1" s="1"/>
      <c r="I1" t="s">
        <v>3</v>
      </c>
      <c r="J1" s="2">
        <v>44957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76">
        <v>76</v>
      </c>
      <c r="D4" s="77" t="s">
        <v>46</v>
      </c>
      <c r="E4" s="76">
        <v>180</v>
      </c>
      <c r="F4" s="76">
        <v>11.17</v>
      </c>
      <c r="G4" s="76">
        <v>134.77000000000001</v>
      </c>
      <c r="H4" s="76">
        <v>5.0999999999999996</v>
      </c>
      <c r="I4" s="76">
        <v>6.3</v>
      </c>
      <c r="J4" s="76">
        <v>28.05</v>
      </c>
    </row>
    <row r="5" spans="1:10" x14ac:dyDescent="0.35">
      <c r="A5" s="10"/>
      <c r="B5" s="11" t="s">
        <v>16</v>
      </c>
      <c r="C5" s="12" t="s">
        <v>47</v>
      </c>
      <c r="D5" s="14" t="s">
        <v>48</v>
      </c>
      <c r="E5" s="7">
        <v>200</v>
      </c>
      <c r="F5" s="7">
        <v>8.5</v>
      </c>
      <c r="G5" s="9">
        <f>194.6*E5/100</f>
        <v>389.2</v>
      </c>
      <c r="H5" s="9">
        <f>4.9*E5/100</f>
        <v>9.8000000000000007</v>
      </c>
      <c r="I5" s="9">
        <f>5*E5/100</f>
        <v>10</v>
      </c>
      <c r="J5" s="9">
        <v>45</v>
      </c>
    </row>
    <row r="6" spans="1:10" x14ac:dyDescent="0.35">
      <c r="A6" s="10"/>
      <c r="B6" s="11" t="s">
        <v>17</v>
      </c>
      <c r="C6" s="13"/>
      <c r="D6" s="14" t="s">
        <v>18</v>
      </c>
      <c r="E6" s="7">
        <v>20</v>
      </c>
      <c r="F6" s="7">
        <v>1.04</v>
      </c>
      <c r="G6" s="9">
        <f>J6*4+I6*9+H6*4</f>
        <v>47.2</v>
      </c>
      <c r="H6" s="7">
        <f>E6*7.7/100</f>
        <v>1.54</v>
      </c>
      <c r="I6" s="9">
        <f>E6*0.8/100</f>
        <v>0.16</v>
      </c>
      <c r="J6" s="7">
        <f>E6*49.5/100</f>
        <v>9.9</v>
      </c>
    </row>
    <row r="7" spans="1:10" x14ac:dyDescent="0.35">
      <c r="A7" s="10"/>
      <c r="B7" s="13"/>
      <c r="C7" s="13"/>
      <c r="D7" s="14"/>
      <c r="E7" s="7"/>
      <c r="F7" s="7"/>
      <c r="G7" s="9"/>
      <c r="H7" s="9"/>
      <c r="I7" s="9"/>
      <c r="J7" s="9"/>
    </row>
    <row r="8" spans="1:10" ht="15" thickBot="1" x14ac:dyDescent="0.4">
      <c r="A8" s="15"/>
      <c r="B8" s="16"/>
      <c r="C8" s="16"/>
      <c r="D8" s="14"/>
      <c r="E8" s="7"/>
      <c r="F8" s="7"/>
      <c r="G8" s="7"/>
      <c r="H8" s="7"/>
      <c r="I8" s="7"/>
      <c r="J8" s="7"/>
    </row>
    <row r="9" spans="1:10" x14ac:dyDescent="0.35">
      <c r="A9" s="5" t="s">
        <v>19</v>
      </c>
      <c r="B9" s="17" t="s">
        <v>20</v>
      </c>
      <c r="C9" s="18"/>
      <c r="D9" s="19"/>
      <c r="E9" s="20"/>
      <c r="F9" s="21"/>
      <c r="G9" s="20"/>
      <c r="H9" s="20"/>
      <c r="I9" s="20"/>
      <c r="J9" s="20"/>
    </row>
    <row r="10" spans="1:10" x14ac:dyDescent="0.35">
      <c r="A10" s="10"/>
      <c r="B10" s="13"/>
      <c r="C10" s="13"/>
      <c r="D10" s="22"/>
      <c r="E10" s="23"/>
      <c r="F10" s="24"/>
      <c r="G10" s="23"/>
      <c r="H10" s="23"/>
      <c r="I10" s="23"/>
      <c r="J10" s="23"/>
    </row>
    <row r="11" spans="1:10" ht="15" thickBot="1" x14ac:dyDescent="0.4">
      <c r="A11" s="15"/>
      <c r="B11" s="16"/>
      <c r="C11" s="16"/>
      <c r="D11" s="25"/>
      <c r="E11" s="26"/>
      <c r="F11" s="27"/>
      <c r="G11" s="26"/>
      <c r="H11" s="26"/>
      <c r="I11" s="26"/>
      <c r="J11" s="26"/>
    </row>
    <row r="12" spans="1:10" x14ac:dyDescent="0.35">
      <c r="A12" s="10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23</v>
      </c>
      <c r="C13" s="7" t="s">
        <v>51</v>
      </c>
      <c r="D13" s="8" t="s">
        <v>52</v>
      </c>
      <c r="E13" s="7">
        <v>200</v>
      </c>
      <c r="F13" s="7">
        <v>6.15</v>
      </c>
      <c r="G13" s="9">
        <f>J13*4+I13*9+H13*4</f>
        <v>69.36</v>
      </c>
      <c r="H13" s="9">
        <f>2/250*E13</f>
        <v>1.6</v>
      </c>
      <c r="I13" s="9">
        <f>4.3/250*E13</f>
        <v>3.44</v>
      </c>
      <c r="J13" s="9">
        <f>10/250*E13</f>
        <v>8</v>
      </c>
    </row>
    <row r="14" spans="1:10" x14ac:dyDescent="0.35">
      <c r="A14" s="10"/>
      <c r="B14" s="11" t="s">
        <v>24</v>
      </c>
      <c r="C14" s="76" t="s">
        <v>53</v>
      </c>
      <c r="D14" s="77" t="s">
        <v>54</v>
      </c>
      <c r="E14" s="76">
        <v>180</v>
      </c>
      <c r="F14" s="76">
        <v>51.76</v>
      </c>
      <c r="G14" s="76">
        <v>401.26</v>
      </c>
      <c r="H14" s="76">
        <v>20.170000000000002</v>
      </c>
      <c r="I14" s="76">
        <v>30.48</v>
      </c>
      <c r="J14" s="76">
        <v>31.9</v>
      </c>
    </row>
    <row r="15" spans="1:10" x14ac:dyDescent="0.35">
      <c r="A15" s="10"/>
      <c r="B15" s="11" t="s">
        <v>25</v>
      </c>
      <c r="C15" s="7"/>
      <c r="D15" s="8"/>
      <c r="E15" s="7"/>
      <c r="F15" s="7"/>
      <c r="G15" s="9"/>
      <c r="H15" s="9"/>
      <c r="I15" s="7"/>
      <c r="J15" s="9"/>
    </row>
    <row r="16" spans="1:10" x14ac:dyDescent="0.35">
      <c r="A16" s="10"/>
      <c r="B16" s="11" t="s">
        <v>26</v>
      </c>
      <c r="C16" s="7" t="s">
        <v>55</v>
      </c>
      <c r="D16" s="14" t="s">
        <v>56</v>
      </c>
      <c r="E16" s="7">
        <v>200</v>
      </c>
      <c r="F16" s="7">
        <v>3.11</v>
      </c>
      <c r="G16" s="78">
        <f>J16*4+I16*9+H16*4</f>
        <v>128</v>
      </c>
      <c r="H16" s="9">
        <v>0.6</v>
      </c>
      <c r="I16" s="78">
        <v>0</v>
      </c>
      <c r="J16" s="9">
        <v>31.4</v>
      </c>
    </row>
    <row r="17" spans="1:10" x14ac:dyDescent="0.35">
      <c r="A17" s="10"/>
      <c r="B17" s="11" t="s">
        <v>27</v>
      </c>
      <c r="C17" s="13"/>
      <c r="D17" s="14" t="s">
        <v>18</v>
      </c>
      <c r="E17" s="7">
        <v>30</v>
      </c>
      <c r="F17" s="7">
        <v>1.35</v>
      </c>
      <c r="G17" s="9">
        <f>J17*4+I17*9+H17*4</f>
        <v>70.8</v>
      </c>
      <c r="H17" s="7">
        <f>E17*7.7/100</f>
        <v>2.31</v>
      </c>
      <c r="I17" s="9">
        <f>E17*0.8/100</f>
        <v>0.24</v>
      </c>
      <c r="J17" s="7">
        <f>E17*49.5/100</f>
        <v>14.85</v>
      </c>
    </row>
    <row r="18" spans="1:10" x14ac:dyDescent="0.35">
      <c r="A18" s="10"/>
      <c r="B18" s="11" t="s">
        <v>28</v>
      </c>
      <c r="C18" s="13"/>
      <c r="D18" s="14"/>
      <c r="E18" s="7"/>
      <c r="F18" s="7"/>
      <c r="G18" s="9"/>
      <c r="H18" s="7"/>
      <c r="I18" s="9"/>
      <c r="J18" s="7"/>
    </row>
    <row r="19" spans="1:10" x14ac:dyDescent="0.35">
      <c r="A19" s="10"/>
      <c r="B19" s="33"/>
      <c r="C19" s="33"/>
      <c r="D19" s="34"/>
      <c r="E19" s="35"/>
      <c r="F19" s="36"/>
      <c r="G19" s="35"/>
      <c r="H19" s="35"/>
      <c r="I19" s="35"/>
      <c r="J19" s="23"/>
    </row>
    <row r="20" spans="1:10" ht="15" thickBot="1" x14ac:dyDescent="0.4">
      <c r="A20" s="15"/>
      <c r="B20" s="16"/>
      <c r="C20" s="16"/>
      <c r="D20" s="25"/>
      <c r="E20" s="26"/>
      <c r="F20" s="27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7-10</vt:lpstr>
      <vt:lpstr>11-18</vt:lpstr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2023-01-25T15:10:04Z</dcterms:modified>
</cp:coreProperties>
</file>